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<sst xmlns="http://schemas.openxmlformats.org/spreadsheetml/2006/main" uniqueCount="125">
  <si>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</si>
  <si>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</si>
  <si>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</si>
  <si>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</si>
  <si>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</si>
  <si>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</si>
  <si>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</si>
  <si>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</si>
  <si>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</si>
  <si>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</si>
  <si>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</si>
  <si>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</si>
  <si>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</si>
  <si>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</si>
  <si>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</si>
  <si>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</si>
  <si>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</si>
  <si>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</si>
  <si>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</si>
  <si>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</si>
  <si>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</si>
  <si>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</si>
  <si>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</si>
  <si>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</si>
  <si>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</si>
  <si>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</si>
  <si>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</si>
  <si>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</si>
  <si>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</si>
  <si>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</si>
  <si>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</si>
  <si>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</si>
  <si>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</si>
  <si>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</si>
  <si>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</si>
  <si>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</si>
  <si>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</si>
  <si>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</si>
  <si>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</si>
  <si>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</si>
  <si>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</si>
  <si>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</si>
  <si>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</si>
  <si>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</si>
  <si>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</si>
  <si>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</si>
  <si>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</si>
  <si>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</si>
  <si>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</si>
  <si>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</si>
  <si>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</si>
  <si>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</si>
  <si>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</si>
  <si>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</si>
  <si>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</si>
  <si>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</si>
  <si>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</si>
  <si>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</si>
  <si>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</si>
  <si>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</si>
  <si>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pp1663</t>
  </si>
  <si>
    <t>サプリ版</t>
  </si>
  <si>
    <t>ドンドン出会える！？</t>
  </si>
  <si>
    <t>lp01</t>
  </si>
  <si>
    <t>スポニチ関東</t>
  </si>
  <si>
    <t>全5段</t>
  </si>
  <si>
    <t>3月05日(木)</t>
  </si>
  <si>
    <t>pp1664</t>
  </si>
  <si>
    <t>空電</t>
  </si>
  <si>
    <t>pp1665</t>
  </si>
  <si>
    <t>誤発注版</t>
  </si>
  <si>
    <t>助けてください</t>
  </si>
  <si>
    <t>スポニチ関西</t>
  </si>
  <si>
    <t>3月22日(日)</t>
  </si>
  <si>
    <t>pp1666</t>
  </si>
  <si>
    <t>pp1667</t>
  </si>
  <si>
    <t>私が元気にしてあげる！</t>
  </si>
  <si>
    <t>ニッカン関西</t>
  </si>
  <si>
    <t>3月08日(日)</t>
  </si>
  <si>
    <t>pp1668</t>
  </si>
  <si>
    <t>pp1669</t>
  </si>
  <si>
    <t>デイリースポーツ関西</t>
  </si>
  <si>
    <t>4C終面全5段</t>
  </si>
  <si>
    <t>3月15日(日)</t>
  </si>
  <si>
    <t>pp1670</t>
  </si>
  <si>
    <t>pp1671</t>
  </si>
  <si>
    <t>右女３</t>
  </si>
  <si>
    <t>長年ずっと悩んでたあの時ダメ元で始めてよかった</t>
  </si>
  <si>
    <t>サンスポ関東</t>
  </si>
  <si>
    <t>半5段</t>
  </si>
  <si>
    <t>3月21日(土)</t>
  </si>
  <si>
    <t>pp1672</t>
  </si>
  <si>
    <t>pp1673</t>
  </si>
  <si>
    <t>お試し登録だけでもOK</t>
  </si>
  <si>
    <t>サンスポ関西</t>
  </si>
  <si>
    <t>pp1674</t>
  </si>
  <si>
    <t>pp1675</t>
  </si>
  <si>
    <t>新版</t>
  </si>
  <si>
    <t>111「急げ！今か今かと美熟女が男を待っています」</t>
  </si>
  <si>
    <t>4C雑報</t>
  </si>
  <si>
    <t>3月07日(土)</t>
  </si>
  <si>
    <t>pp1676</t>
  </si>
  <si>
    <t>pp1677</t>
  </si>
  <si>
    <t>旧デイリー風</t>
  </si>
  <si>
    <t>112「女性から誘われて男の自信復活！」</t>
  </si>
  <si>
    <t>pp1678</t>
  </si>
  <si>
    <t>pp1679</t>
  </si>
  <si>
    <t>113「プロのコンシェルジュが出会いをサポート！あなた好みの女性を写真から探せます」</t>
  </si>
  <si>
    <t>pp1680</t>
  </si>
  <si>
    <t>pp1681</t>
  </si>
  <si>
    <t>114「1日1回、かんたん出会い！隙間時間に少しだけでOK」</t>
  </si>
  <si>
    <t>3月29日(日)</t>
  </si>
  <si>
    <t>pp1682</t>
  </si>
  <si>
    <t>pp1683</t>
  </si>
  <si>
    <t>記事</t>
  </si>
  <si>
    <t>4C記事枠</t>
  </si>
  <si>
    <t>pp1684</t>
  </si>
  <si>
    <t>3月14日(土)</t>
  </si>
  <si>
    <t>pp1685</t>
  </si>
  <si>
    <t>pp1686</t>
  </si>
  <si>
    <t>3月28日(土)</t>
  </si>
  <si>
    <t>pp1687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</si>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</sst>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25</v>
      </c>
      <c r="D6" s="195">
        <v>870000</v>
      </c>
      <c r="E6" s="81">
        <v>504</v>
      </c>
      <c r="F6" s="81">
        <v>207</v>
      </c>
      <c r="G6" s="81">
        <v>765</v>
      </c>
      <c r="H6" s="91">
        <v>86</v>
      </c>
      <c r="I6" s="92">
        <v>2</v>
      </c>
      <c r="J6" s="145">
        <f>H6+I6</f>
        <v>88</v>
      </c>
      <c r="K6" s="82">
        <f>IFERROR(J6/G6,"-")</f>
        <v>0.11503267973856</v>
      </c>
      <c r="L6" s="81">
        <v>11</v>
      </c>
      <c r="M6" s="81">
        <v>14</v>
      </c>
      <c r="N6" s="82">
        <f>IFERROR(L6/J6,"-")</f>
        <v>0.125</v>
      </c>
      <c r="O6" s="83">
        <f>IFERROR(D6/J6,"-")</f>
        <v>9886.3636363636</v>
      </c>
      <c r="P6" s="84">
        <v>23</v>
      </c>
      <c r="Q6" s="82">
        <f>IFERROR(P6/J6,"-")</f>
        <v>0.26136363636364</v>
      </c>
      <c r="R6" s="200">
        <v>742000</v>
      </c>
      <c r="S6" s="201">
        <f>IFERROR(R6/J6,"-")</f>
        <v>8431.8181818182</v>
      </c>
      <c r="T6" s="201">
        <f>IFERROR(R6/P6,"-")</f>
        <v>32260.869565217</v>
      </c>
      <c r="U6" s="195">
        <f>IFERROR(R6-D6,"-")</f>
        <v>-128000</v>
      </c>
      <c r="V6" s="85">
        <f>R6/D6</f>
        <v>0.85287356321839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870000</v>
      </c>
      <c r="E9" s="41">
        <f>SUM(E6:E7)</f>
        <v>504</v>
      </c>
      <c r="F9" s="41">
        <f>SUM(F6:F7)</f>
        <v>207</v>
      </c>
      <c r="G9" s="41">
        <f>SUM(G6:G7)</f>
        <v>765</v>
      </c>
      <c r="H9" s="41">
        <f>SUM(H6:H7)</f>
        <v>86</v>
      </c>
      <c r="I9" s="41">
        <f>SUM(I6:I7)</f>
        <v>2</v>
      </c>
      <c r="J9" s="41">
        <f>SUM(J6:J7)</f>
        <v>88</v>
      </c>
      <c r="K9" s="42">
        <f>IFERROR(J9/G9,"-")</f>
        <v>0.11503267973856</v>
      </c>
      <c r="L9" s="78">
        <f>SUM(L6:L7)</f>
        <v>11</v>
      </c>
      <c r="M9" s="78">
        <f>SUM(M6:M7)</f>
        <v>14</v>
      </c>
      <c r="N9" s="42">
        <f>IFERROR(L9/J9,"-")</f>
        <v>0.125</v>
      </c>
      <c r="O9" s="43">
        <f>IFERROR(D9/J9,"-")</f>
        <v>9886.3636363636</v>
      </c>
      <c r="P9" s="44">
        <f>SUM(P6:P7)</f>
        <v>23</v>
      </c>
      <c r="Q9" s="42">
        <f>IFERROR(P9/J9,"-")</f>
        <v>0.26136363636364</v>
      </c>
      <c r="R9" s="45">
        <f>SUM(R6:R7)</f>
        <v>742000</v>
      </c>
      <c r="S9" s="45">
        <f>IFERROR(R9/J9,"-")</f>
        <v>8431.8181818182</v>
      </c>
      <c r="T9" s="45">
        <f>IFERROR(R9/P9,"-")</f>
        <v>32260.869565217</v>
      </c>
      <c r="U9" s="46">
        <f>SUM(U6:U7)</f>
        <v>-128000</v>
      </c>
      <c r="V9" s="47">
        <f>IFERROR(R9/D9,"-")</f>
        <v>0.85287356321839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0.33333333333333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18</v>
      </c>
      <c r="L6" s="81">
        <v>0</v>
      </c>
      <c r="M6" s="81">
        <v>50</v>
      </c>
      <c r="N6" s="91">
        <v>7</v>
      </c>
      <c r="O6" s="92">
        <v>0</v>
      </c>
      <c r="P6" s="93">
        <f>N6+O6</f>
        <v>7</v>
      </c>
      <c r="Q6" s="82">
        <f>IFERROR(P6/M6,"-")</f>
        <v>0.14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9230.7692307692</v>
      </c>
      <c r="V6" s="84">
        <v>1</v>
      </c>
      <c r="W6" s="82">
        <f>IF(P6=0,"-",V6/P6)</f>
        <v>0.14285714285714</v>
      </c>
      <c r="X6" s="186">
        <v>21000</v>
      </c>
      <c r="Y6" s="187">
        <f>IFERROR(X6/P6,"-")</f>
        <v>3000</v>
      </c>
      <c r="Z6" s="187">
        <f>IFERROR(X6/V6,"-")</f>
        <v>21000</v>
      </c>
      <c r="AA6" s="188">
        <f>SUM(X6:X7)-SUM(J6:J7)</f>
        <v>-80000</v>
      </c>
      <c r="AB6" s="85">
        <f>SUM(X6:X7)/SUM(J6:J7)</f>
        <v>0.33333333333333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0.42857142857143</v>
      </c>
      <c r="BY6" s="128">
        <v>1</v>
      </c>
      <c r="BZ6" s="129">
        <f>IFERROR(BY6/BW6,"-")</f>
        <v>0.33333333333333</v>
      </c>
      <c r="CA6" s="130">
        <v>21000</v>
      </c>
      <c r="CB6" s="131">
        <f>IFERROR(CA6/BW6,"-")</f>
        <v>7000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21000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39</v>
      </c>
      <c r="L7" s="81">
        <v>26</v>
      </c>
      <c r="M7" s="81">
        <v>17</v>
      </c>
      <c r="N7" s="91">
        <v>6</v>
      </c>
      <c r="O7" s="92">
        <v>0</v>
      </c>
      <c r="P7" s="93">
        <f>N7+O7</f>
        <v>6</v>
      </c>
      <c r="Q7" s="82">
        <f>IFERROR(P7/M7,"-")</f>
        <v>0.35294117647059</v>
      </c>
      <c r="R7" s="81">
        <v>0</v>
      </c>
      <c r="S7" s="81">
        <v>1</v>
      </c>
      <c r="T7" s="82">
        <f>IFERROR(S7/(O7+P7),"-")</f>
        <v>0.16666666666667</v>
      </c>
      <c r="U7" s="182"/>
      <c r="V7" s="84">
        <v>2</v>
      </c>
      <c r="W7" s="82">
        <f>IF(P7=0,"-",V7/P7)</f>
        <v>0.33333333333333</v>
      </c>
      <c r="X7" s="186">
        <v>19000</v>
      </c>
      <c r="Y7" s="187">
        <f>IFERROR(X7/P7,"-")</f>
        <v>3166.6666666667</v>
      </c>
      <c r="Z7" s="187">
        <f>IFERROR(X7/V7,"-")</f>
        <v>9500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5000</v>
      </c>
      <c r="BS7" s="124">
        <f>IFERROR(BR7/BN7,"-")</f>
        <v>2500</v>
      </c>
      <c r="BT7" s="125">
        <v>1</v>
      </c>
      <c r="BU7" s="125"/>
      <c r="BV7" s="125"/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>
        <v>1</v>
      </c>
      <c r="CI7" s="136">
        <f>IFERROR(CH7/CF7,"-")</f>
        <v>1</v>
      </c>
      <c r="CJ7" s="137">
        <v>14000</v>
      </c>
      <c r="CK7" s="138">
        <f>IFERROR(CJ7/CF7,"-")</f>
        <v>14000</v>
      </c>
      <c r="CL7" s="139"/>
      <c r="CM7" s="139"/>
      <c r="CN7" s="139">
        <v>1</v>
      </c>
      <c r="CO7" s="140">
        <v>2</v>
      </c>
      <c r="CP7" s="141">
        <v>19000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0.17333333333333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204" t="s">
        <v>73</v>
      </c>
      <c r="J8" s="188">
        <v>150000</v>
      </c>
      <c r="K8" s="81">
        <v>20</v>
      </c>
      <c r="L8" s="81">
        <v>0</v>
      </c>
      <c r="M8" s="81">
        <v>60</v>
      </c>
      <c r="N8" s="91">
        <v>3</v>
      </c>
      <c r="O8" s="92">
        <v>0</v>
      </c>
      <c r="P8" s="93">
        <f>N8+O8</f>
        <v>3</v>
      </c>
      <c r="Q8" s="82">
        <f>IFERROR(P8/M8,"-")</f>
        <v>0.05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21428.571428571</v>
      </c>
      <c r="V8" s="84">
        <v>1</v>
      </c>
      <c r="W8" s="82">
        <f>IF(P8=0,"-",V8/P8)</f>
        <v>0.33333333333333</v>
      </c>
      <c r="X8" s="186">
        <v>12000</v>
      </c>
      <c r="Y8" s="187">
        <f>IFERROR(X8/P8,"-")</f>
        <v>4000</v>
      </c>
      <c r="Z8" s="187">
        <f>IFERROR(X8/V8,"-")</f>
        <v>12000</v>
      </c>
      <c r="AA8" s="188">
        <f>SUM(X8:X9)-SUM(J8:J9)</f>
        <v>-124000</v>
      </c>
      <c r="AB8" s="85">
        <f>SUM(X8:X9)/SUM(J8:J9)</f>
        <v>0.17333333333333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1</v>
      </c>
      <c r="BQ8" s="122">
        <f>IFERROR(BP8/BN8,"-")</f>
        <v>0.5</v>
      </c>
      <c r="BR8" s="123">
        <v>12000</v>
      </c>
      <c r="BS8" s="124">
        <f>IFERROR(BR8/BN8,"-")</f>
        <v>6000</v>
      </c>
      <c r="BT8" s="125"/>
      <c r="BU8" s="125"/>
      <c r="BV8" s="125">
        <v>1</v>
      </c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12000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62</v>
      </c>
      <c r="L9" s="81">
        <v>26</v>
      </c>
      <c r="M9" s="81">
        <v>20</v>
      </c>
      <c r="N9" s="91">
        <v>4</v>
      </c>
      <c r="O9" s="92">
        <v>0</v>
      </c>
      <c r="P9" s="93">
        <f>N9+O9</f>
        <v>4</v>
      </c>
      <c r="Q9" s="82">
        <f>IFERROR(P9/M9,"-")</f>
        <v>0.2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14000</v>
      </c>
      <c r="Y9" s="187">
        <f>IFERROR(X9/P9,"-")</f>
        <v>3500</v>
      </c>
      <c r="Z9" s="187">
        <f>IFERROR(X9/V9,"-")</f>
        <v>14000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1</v>
      </c>
      <c r="BZ9" s="129">
        <f>IFERROR(BY9/BW9,"-")</f>
        <v>0.5</v>
      </c>
      <c r="CA9" s="130">
        <v>14000</v>
      </c>
      <c r="CB9" s="131">
        <f>IFERROR(CA9/BW9,"-")</f>
        <v>7000</v>
      </c>
      <c r="CC9" s="132"/>
      <c r="CD9" s="132"/>
      <c r="CE9" s="132">
        <v>1</v>
      </c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14000</v>
      </c>
      <c r="CQ9" s="141">
        <v>14000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0.13846153846154</v>
      </c>
      <c r="B10" s="203" t="s">
        <v>75</v>
      </c>
      <c r="C10" s="203"/>
      <c r="D10" s="203" t="s">
        <v>61</v>
      </c>
      <c r="E10" s="203" t="s">
        <v>76</v>
      </c>
      <c r="F10" s="203" t="s">
        <v>63</v>
      </c>
      <c r="G10" s="203" t="s">
        <v>77</v>
      </c>
      <c r="H10" s="90" t="s">
        <v>65</v>
      </c>
      <c r="I10" s="204" t="s">
        <v>78</v>
      </c>
      <c r="J10" s="188">
        <v>130000</v>
      </c>
      <c r="K10" s="81">
        <v>18</v>
      </c>
      <c r="L10" s="81">
        <v>0</v>
      </c>
      <c r="M10" s="81">
        <v>58</v>
      </c>
      <c r="N10" s="91">
        <v>6</v>
      </c>
      <c r="O10" s="92">
        <v>0</v>
      </c>
      <c r="P10" s="93">
        <f>N10+O10</f>
        <v>6</v>
      </c>
      <c r="Q10" s="82">
        <f>IFERROR(P10/M10,"-")</f>
        <v>0.10344827586207</v>
      </c>
      <c r="R10" s="81">
        <v>1</v>
      </c>
      <c r="S10" s="81">
        <v>1</v>
      </c>
      <c r="T10" s="82">
        <f>IFERROR(S10/(O10+P10),"-")</f>
        <v>0.16666666666667</v>
      </c>
      <c r="U10" s="182">
        <f>IFERROR(J10/SUM(P10:P11),"-")</f>
        <v>11818.181818182</v>
      </c>
      <c r="V10" s="84">
        <v>2</v>
      </c>
      <c r="W10" s="82">
        <f>IF(P10=0,"-",V10/P10)</f>
        <v>0.33333333333333</v>
      </c>
      <c r="X10" s="186">
        <v>13000</v>
      </c>
      <c r="Y10" s="187">
        <f>IFERROR(X10/P10,"-")</f>
        <v>2166.6666666667</v>
      </c>
      <c r="Z10" s="187">
        <f>IFERROR(X10/V10,"-")</f>
        <v>6500</v>
      </c>
      <c r="AA10" s="188">
        <f>SUM(X10:X11)-SUM(J10:J11)</f>
        <v>-112000</v>
      </c>
      <c r="AB10" s="85">
        <f>SUM(X10:X11)/SUM(J10:J11)</f>
        <v>0.13846153846154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0.16666666666667</v>
      </c>
      <c r="CH10" s="135">
        <v>1</v>
      </c>
      <c r="CI10" s="136">
        <f>IFERROR(CH10/CF10,"-")</f>
        <v>1</v>
      </c>
      <c r="CJ10" s="137">
        <v>10000</v>
      </c>
      <c r="CK10" s="138">
        <f>IFERROR(CJ10/CF10,"-")</f>
        <v>10000</v>
      </c>
      <c r="CL10" s="139"/>
      <c r="CM10" s="139">
        <v>1</v>
      </c>
      <c r="CN10" s="139"/>
      <c r="CO10" s="140">
        <v>2</v>
      </c>
      <c r="CP10" s="141">
        <v>13000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61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45</v>
      </c>
      <c r="L11" s="81">
        <v>25</v>
      </c>
      <c r="M11" s="81">
        <v>26</v>
      </c>
      <c r="N11" s="91">
        <v>5</v>
      </c>
      <c r="O11" s="92">
        <v>0</v>
      </c>
      <c r="P11" s="93">
        <f>N11+O11</f>
        <v>5</v>
      </c>
      <c r="Q11" s="82">
        <f>IFERROR(P11/M11,"-")</f>
        <v>0.19230769230769</v>
      </c>
      <c r="R11" s="81">
        <v>0</v>
      </c>
      <c r="S11" s="81">
        <v>1</v>
      </c>
      <c r="T11" s="82">
        <f>IFERROR(S11/(O11+P11),"-")</f>
        <v>0.2</v>
      </c>
      <c r="U11" s="182"/>
      <c r="V11" s="84">
        <v>1</v>
      </c>
      <c r="W11" s="82">
        <f>IF(P11=0,"-",V11/P11)</f>
        <v>0.2</v>
      </c>
      <c r="X11" s="186">
        <v>5000</v>
      </c>
      <c r="Y11" s="187">
        <f>IFERROR(X11/P11,"-")</f>
        <v>1000</v>
      </c>
      <c r="Z11" s="187">
        <f>IFERROR(X11/V11,"-")</f>
        <v>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0.6</v>
      </c>
      <c r="BY11" s="128">
        <v>1</v>
      </c>
      <c r="BZ11" s="129">
        <f>IFERROR(BY11/BW11,"-")</f>
        <v>0.33333333333333</v>
      </c>
      <c r="CA11" s="130">
        <v>5000</v>
      </c>
      <c r="CB11" s="131">
        <f>IFERROR(CA11/BW11,"-")</f>
        <v>1666.6666666667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0.1</v>
      </c>
      <c r="B12" s="203" t="s">
        <v>80</v>
      </c>
      <c r="C12" s="203"/>
      <c r="D12" s="203" t="s">
        <v>70</v>
      </c>
      <c r="E12" s="203" t="s">
        <v>71</v>
      </c>
      <c r="F12" s="203" t="s">
        <v>63</v>
      </c>
      <c r="G12" s="203" t="s">
        <v>81</v>
      </c>
      <c r="H12" s="90" t="s">
        <v>82</v>
      </c>
      <c r="I12" s="204" t="s">
        <v>83</v>
      </c>
      <c r="J12" s="188">
        <v>120000</v>
      </c>
      <c r="K12" s="81">
        <v>31</v>
      </c>
      <c r="L12" s="81">
        <v>0</v>
      </c>
      <c r="M12" s="81">
        <v>88</v>
      </c>
      <c r="N12" s="91">
        <v>11</v>
      </c>
      <c r="O12" s="92">
        <v>0</v>
      </c>
      <c r="P12" s="93">
        <f>N12+O12</f>
        <v>11</v>
      </c>
      <c r="Q12" s="82">
        <f>IFERROR(P12/M12,"-")</f>
        <v>0.125</v>
      </c>
      <c r="R12" s="81">
        <v>1</v>
      </c>
      <c r="S12" s="81">
        <v>3</v>
      </c>
      <c r="T12" s="82">
        <f>IFERROR(S12/(O12+P12),"-")</f>
        <v>0.27272727272727</v>
      </c>
      <c r="U12" s="182">
        <f>IFERROR(J12/SUM(P12:P13),"-")</f>
        <v>8571.4285714286</v>
      </c>
      <c r="V12" s="84">
        <v>3</v>
      </c>
      <c r="W12" s="82">
        <f>IF(P12=0,"-",V12/P12)</f>
        <v>0.27272727272727</v>
      </c>
      <c r="X12" s="186">
        <v>12000</v>
      </c>
      <c r="Y12" s="187">
        <f>IFERROR(X12/P12,"-")</f>
        <v>1090.9090909091</v>
      </c>
      <c r="Z12" s="187">
        <f>IFERROR(X12/V12,"-")</f>
        <v>4000</v>
      </c>
      <c r="AA12" s="188">
        <f>SUM(X12:X13)-SUM(J12:J13)</f>
        <v>-108000</v>
      </c>
      <c r="AB12" s="85">
        <f>SUM(X12:X13)/SUM(J12:J13)</f>
        <v>0.1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5</v>
      </c>
      <c r="BF12" s="113">
        <f>IF(P12=0,"",IF(BE12=0,"",(BE12/P12)))</f>
        <v>0.45454545454545</v>
      </c>
      <c r="BG12" s="112">
        <v>2</v>
      </c>
      <c r="BH12" s="114">
        <f>IFERROR(BG12/BE12,"-")</f>
        <v>0.4</v>
      </c>
      <c r="BI12" s="115">
        <v>9000</v>
      </c>
      <c r="BJ12" s="116">
        <f>IFERROR(BI12/BE12,"-")</f>
        <v>1800</v>
      </c>
      <c r="BK12" s="117">
        <v>1</v>
      </c>
      <c r="BL12" s="117">
        <v>1</v>
      </c>
      <c r="BM12" s="117"/>
      <c r="BN12" s="119">
        <v>3</v>
      </c>
      <c r="BO12" s="120">
        <f>IF(P12=0,"",IF(BN12=0,"",(BN12/P12)))</f>
        <v>0.27272727272727</v>
      </c>
      <c r="BP12" s="121">
        <v>1</v>
      </c>
      <c r="BQ12" s="122">
        <f>IFERROR(BP12/BN12,"-")</f>
        <v>0.33333333333333</v>
      </c>
      <c r="BR12" s="123">
        <v>3000</v>
      </c>
      <c r="BS12" s="124">
        <f>IFERROR(BR12/BN12,"-")</f>
        <v>1000</v>
      </c>
      <c r="BT12" s="125">
        <v>1</v>
      </c>
      <c r="BU12" s="125"/>
      <c r="BV12" s="125"/>
      <c r="BW12" s="126">
        <v>2</v>
      </c>
      <c r="BX12" s="127">
        <f>IF(P12=0,"",IF(BW12=0,"",(BW12/P12)))</f>
        <v>0.18181818181818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0.090909090909091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12000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70</v>
      </c>
      <c r="E13" s="203" t="s">
        <v>71</v>
      </c>
      <c r="F13" s="203" t="s">
        <v>68</v>
      </c>
      <c r="G13" s="203"/>
      <c r="H13" s="90"/>
      <c r="I13" s="90"/>
      <c r="J13" s="188"/>
      <c r="K13" s="81">
        <v>26</v>
      </c>
      <c r="L13" s="81">
        <v>22</v>
      </c>
      <c r="M13" s="81">
        <v>25</v>
      </c>
      <c r="N13" s="91">
        <v>3</v>
      </c>
      <c r="O13" s="92">
        <v>0</v>
      </c>
      <c r="P13" s="93">
        <f>N13+O13</f>
        <v>3</v>
      </c>
      <c r="Q13" s="82">
        <f>IFERROR(P13/M13,"-")</f>
        <v>0.12</v>
      </c>
      <c r="R13" s="81">
        <v>1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6.3692307692308</v>
      </c>
      <c r="B14" s="203" t="s">
        <v>85</v>
      </c>
      <c r="C14" s="203"/>
      <c r="D14" s="203" t="s">
        <v>86</v>
      </c>
      <c r="E14" s="203" t="s">
        <v>87</v>
      </c>
      <c r="F14" s="203" t="s">
        <v>63</v>
      </c>
      <c r="G14" s="203" t="s">
        <v>88</v>
      </c>
      <c r="H14" s="90" t="s">
        <v>89</v>
      </c>
      <c r="I14" s="205" t="s">
        <v>90</v>
      </c>
      <c r="J14" s="188">
        <v>65000</v>
      </c>
      <c r="K14" s="81">
        <v>9</v>
      </c>
      <c r="L14" s="81">
        <v>0</v>
      </c>
      <c r="M14" s="81">
        <v>23</v>
      </c>
      <c r="N14" s="91">
        <v>3</v>
      </c>
      <c r="O14" s="92">
        <v>1</v>
      </c>
      <c r="P14" s="93">
        <f>N14+O14</f>
        <v>4</v>
      </c>
      <c r="Q14" s="82">
        <f>IFERROR(P14/M14,"-")</f>
        <v>0.17391304347826</v>
      </c>
      <c r="R14" s="81">
        <v>1</v>
      </c>
      <c r="S14" s="81">
        <v>1</v>
      </c>
      <c r="T14" s="82">
        <f>IFERROR(S14/(O14+P14),"-")</f>
        <v>0.2</v>
      </c>
      <c r="U14" s="182">
        <f>IFERROR(J14/SUM(P14:P15),"-")</f>
        <v>8125</v>
      </c>
      <c r="V14" s="84">
        <v>1</v>
      </c>
      <c r="W14" s="82">
        <f>IF(P14=0,"-",V14/P14)</f>
        <v>0.25</v>
      </c>
      <c r="X14" s="186">
        <v>321000</v>
      </c>
      <c r="Y14" s="187">
        <f>IFERROR(X14/P14,"-")</f>
        <v>80250</v>
      </c>
      <c r="Z14" s="187">
        <f>IFERROR(X14/V14,"-")</f>
        <v>321000</v>
      </c>
      <c r="AA14" s="188">
        <f>SUM(X14:X15)-SUM(J14:J15)</f>
        <v>349000</v>
      </c>
      <c r="AB14" s="85">
        <f>SUM(X14:X15)/SUM(J14:J15)</f>
        <v>6.3692307692308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1</v>
      </c>
      <c r="BQ14" s="122">
        <f>IFERROR(BP14/BN14,"-")</f>
        <v>0.5</v>
      </c>
      <c r="BR14" s="123">
        <v>326000</v>
      </c>
      <c r="BS14" s="124">
        <f>IFERROR(BR14/BN14,"-")</f>
        <v>163000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321000</v>
      </c>
      <c r="CQ14" s="141">
        <v>326000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91</v>
      </c>
      <c r="C15" s="203"/>
      <c r="D15" s="203" t="s">
        <v>86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28</v>
      </c>
      <c r="L15" s="81">
        <v>17</v>
      </c>
      <c r="M15" s="81">
        <v>9</v>
      </c>
      <c r="N15" s="91">
        <v>3</v>
      </c>
      <c r="O15" s="92">
        <v>1</v>
      </c>
      <c r="P15" s="93">
        <f>N15+O15</f>
        <v>4</v>
      </c>
      <c r="Q15" s="82">
        <f>IFERROR(P15/M15,"-")</f>
        <v>0.44444444444444</v>
      </c>
      <c r="R15" s="81">
        <v>1</v>
      </c>
      <c r="S15" s="81">
        <v>2</v>
      </c>
      <c r="T15" s="82">
        <f>IFERROR(S15/(O15+P15),"-")</f>
        <v>0.4</v>
      </c>
      <c r="U15" s="182"/>
      <c r="V15" s="84">
        <v>3</v>
      </c>
      <c r="W15" s="82">
        <f>IF(P15=0,"-",V15/P15)</f>
        <v>0.75</v>
      </c>
      <c r="X15" s="186">
        <v>93000</v>
      </c>
      <c r="Y15" s="187">
        <f>IFERROR(X15/P15,"-")</f>
        <v>23250</v>
      </c>
      <c r="Z15" s="187">
        <f>IFERROR(X15/V15,"-")</f>
        <v>31000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3</v>
      </c>
      <c r="BX15" s="127">
        <f>IF(P15=0,"",IF(BW15=0,"",(BW15/P15)))</f>
        <v>0.75</v>
      </c>
      <c r="BY15" s="128">
        <v>2</v>
      </c>
      <c r="BZ15" s="129">
        <f>IFERROR(BY15/BW15,"-")</f>
        <v>0.66666666666667</v>
      </c>
      <c r="CA15" s="130">
        <v>19000</v>
      </c>
      <c r="CB15" s="131">
        <f>IFERROR(CA15/BW15,"-")</f>
        <v>6333.3333333333</v>
      </c>
      <c r="CC15" s="132"/>
      <c r="CD15" s="132">
        <v>1</v>
      </c>
      <c r="CE15" s="132">
        <v>1</v>
      </c>
      <c r="CF15" s="133">
        <v>1</v>
      </c>
      <c r="CG15" s="134">
        <f>IF(P15=0,"",IF(CF15=0,"",(CF15/P15)))</f>
        <v>0.25</v>
      </c>
      <c r="CH15" s="135">
        <v>1</v>
      </c>
      <c r="CI15" s="136">
        <f>IFERROR(CH15/CF15,"-")</f>
        <v>1</v>
      </c>
      <c r="CJ15" s="137">
        <v>74000</v>
      </c>
      <c r="CK15" s="138">
        <f>IFERROR(CJ15/CF15,"-")</f>
        <v>74000</v>
      </c>
      <c r="CL15" s="139"/>
      <c r="CM15" s="139"/>
      <c r="CN15" s="139">
        <v>1</v>
      </c>
      <c r="CO15" s="140">
        <v>3</v>
      </c>
      <c r="CP15" s="141">
        <v>93000</v>
      </c>
      <c r="CQ15" s="141">
        <v>74000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1.2769230769231</v>
      </c>
      <c r="B16" s="203" t="s">
        <v>92</v>
      </c>
      <c r="C16" s="203"/>
      <c r="D16" s="203" t="s">
        <v>86</v>
      </c>
      <c r="E16" s="203" t="s">
        <v>93</v>
      </c>
      <c r="F16" s="203" t="s">
        <v>63</v>
      </c>
      <c r="G16" s="203" t="s">
        <v>94</v>
      </c>
      <c r="H16" s="90" t="s">
        <v>89</v>
      </c>
      <c r="I16" s="204" t="s">
        <v>73</v>
      </c>
      <c r="J16" s="188">
        <v>65000</v>
      </c>
      <c r="K16" s="81">
        <v>10</v>
      </c>
      <c r="L16" s="81">
        <v>0</v>
      </c>
      <c r="M16" s="81">
        <v>29</v>
      </c>
      <c r="N16" s="91">
        <v>5</v>
      </c>
      <c r="O16" s="92">
        <v>0</v>
      </c>
      <c r="P16" s="93">
        <f>N16+O16</f>
        <v>5</v>
      </c>
      <c r="Q16" s="82">
        <f>IFERROR(P16/M16,"-")</f>
        <v>0.17241379310345</v>
      </c>
      <c r="R16" s="81">
        <v>2</v>
      </c>
      <c r="S16" s="81">
        <v>0</v>
      </c>
      <c r="T16" s="82">
        <f>IFERROR(S16/(O16+P16),"-")</f>
        <v>0</v>
      </c>
      <c r="U16" s="182">
        <f>IFERROR(J16/SUM(P16:P17),"-")</f>
        <v>6500</v>
      </c>
      <c r="V16" s="84">
        <v>1</v>
      </c>
      <c r="W16" s="82">
        <f>IF(P16=0,"-",V16/P16)</f>
        <v>0.2</v>
      </c>
      <c r="X16" s="186">
        <v>42000</v>
      </c>
      <c r="Y16" s="187">
        <f>IFERROR(X16/P16,"-")</f>
        <v>8400</v>
      </c>
      <c r="Z16" s="187">
        <f>IFERROR(X16/V16,"-")</f>
        <v>42000</v>
      </c>
      <c r="AA16" s="188">
        <f>SUM(X16:X17)-SUM(J16:J17)</f>
        <v>18000</v>
      </c>
      <c r="AB16" s="85">
        <f>SUM(X16:X17)/SUM(J16:J17)</f>
        <v>1.2769230769231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0.8</v>
      </c>
      <c r="BP16" s="121">
        <v>1</v>
      </c>
      <c r="BQ16" s="122">
        <f>IFERROR(BP16/BN16,"-")</f>
        <v>0.25</v>
      </c>
      <c r="BR16" s="123">
        <v>42000</v>
      </c>
      <c r="BS16" s="124">
        <f>IFERROR(BR16/BN16,"-")</f>
        <v>10500</v>
      </c>
      <c r="BT16" s="125"/>
      <c r="BU16" s="125"/>
      <c r="BV16" s="125">
        <v>1</v>
      </c>
      <c r="BW16" s="126">
        <v>1</v>
      </c>
      <c r="BX16" s="127">
        <f>IF(P16=0,"",IF(BW16=0,"",(BW16/P16)))</f>
        <v>0.2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42000</v>
      </c>
      <c r="CQ16" s="141">
        <v>42000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86</v>
      </c>
      <c r="E17" s="203" t="s">
        <v>93</v>
      </c>
      <c r="F17" s="203" t="s">
        <v>68</v>
      </c>
      <c r="G17" s="203"/>
      <c r="H17" s="90"/>
      <c r="I17" s="90"/>
      <c r="J17" s="188"/>
      <c r="K17" s="81">
        <v>38</v>
      </c>
      <c r="L17" s="81">
        <v>22</v>
      </c>
      <c r="M17" s="81">
        <v>15</v>
      </c>
      <c r="N17" s="91">
        <v>5</v>
      </c>
      <c r="O17" s="92">
        <v>0</v>
      </c>
      <c r="P17" s="93">
        <f>N17+O17</f>
        <v>5</v>
      </c>
      <c r="Q17" s="82">
        <f>IFERROR(P17/M17,"-")</f>
        <v>0.33333333333333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0.4</v>
      </c>
      <c r="X17" s="186">
        <v>41000</v>
      </c>
      <c r="Y17" s="187">
        <f>IFERROR(X17/P17,"-")</f>
        <v>8200</v>
      </c>
      <c r="Z17" s="187">
        <f>IFERROR(X17/V17,"-")</f>
        <v>20500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0.4</v>
      </c>
      <c r="BY17" s="128">
        <v>2</v>
      </c>
      <c r="BZ17" s="129">
        <f>IFERROR(BY17/BW17,"-")</f>
        <v>1</v>
      </c>
      <c r="CA17" s="130">
        <v>41000</v>
      </c>
      <c r="CB17" s="131">
        <f>IFERROR(CA17/BW17,"-")</f>
        <v>20500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41000</v>
      </c>
      <c r="CQ17" s="141">
        <v>36000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96</v>
      </c>
      <c r="C18" s="203"/>
      <c r="D18" s="203" t="s">
        <v>97</v>
      </c>
      <c r="E18" s="203" t="s">
        <v>98</v>
      </c>
      <c r="F18" s="203" t="s">
        <v>63</v>
      </c>
      <c r="G18" s="203" t="s">
        <v>64</v>
      </c>
      <c r="H18" s="90" t="s">
        <v>99</v>
      </c>
      <c r="I18" s="205" t="s">
        <v>100</v>
      </c>
      <c r="J18" s="188">
        <v>30000</v>
      </c>
      <c r="K18" s="81">
        <v>4</v>
      </c>
      <c r="L18" s="81">
        <v>0</v>
      </c>
      <c r="M18" s="81">
        <v>42</v>
      </c>
      <c r="N18" s="91">
        <v>2</v>
      </c>
      <c r="O18" s="92">
        <v>0</v>
      </c>
      <c r="P18" s="93">
        <f>N18+O18</f>
        <v>2</v>
      </c>
      <c r="Q18" s="82">
        <f>IFERROR(P18/M18,"-")</f>
        <v>0.047619047619048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15000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-30000</v>
      </c>
      <c r="AB18" s="85">
        <f>SUM(X18:X19)/SUM(J18:J19)</f>
        <v>0</v>
      </c>
      <c r="AC18" s="79"/>
      <c r="AD18" s="94">
        <v>1</v>
      </c>
      <c r="AE18" s="95">
        <f>IF(P18=0,"",IF(AD18=0,"",(AD18/P18)))</f>
        <v>0.5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97</v>
      </c>
      <c r="E19" s="203" t="s">
        <v>98</v>
      </c>
      <c r="F19" s="203" t="s">
        <v>68</v>
      </c>
      <c r="G19" s="203"/>
      <c r="H19" s="90"/>
      <c r="I19" s="90"/>
      <c r="J19" s="188"/>
      <c r="K19" s="81">
        <v>14</v>
      </c>
      <c r="L19" s="81">
        <v>12</v>
      </c>
      <c r="M19" s="81">
        <v>12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2.6666666666667</v>
      </c>
      <c r="B20" s="203" t="s">
        <v>102</v>
      </c>
      <c r="C20" s="203"/>
      <c r="D20" s="203" t="s">
        <v>103</v>
      </c>
      <c r="E20" s="203" t="s">
        <v>104</v>
      </c>
      <c r="F20" s="203" t="s">
        <v>63</v>
      </c>
      <c r="G20" s="203" t="s">
        <v>64</v>
      </c>
      <c r="H20" s="90" t="s">
        <v>99</v>
      </c>
      <c r="I20" s="204" t="s">
        <v>83</v>
      </c>
      <c r="J20" s="188">
        <v>30000</v>
      </c>
      <c r="K20" s="81">
        <v>0</v>
      </c>
      <c r="L20" s="81">
        <v>0</v>
      </c>
      <c r="M20" s="81">
        <v>13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IFERROR(J20/SUM(P20:P21),"-")</f>
        <v>30000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50000</v>
      </c>
      <c r="AB20" s="85">
        <f>SUM(X20:X21)/SUM(J20:J21)</f>
        <v>2.6666666666667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103</v>
      </c>
      <c r="E21" s="203" t="s">
        <v>104</v>
      </c>
      <c r="F21" s="203" t="s">
        <v>68</v>
      </c>
      <c r="G21" s="203"/>
      <c r="H21" s="90"/>
      <c r="I21" s="90"/>
      <c r="J21" s="188"/>
      <c r="K21" s="81">
        <v>6</v>
      </c>
      <c r="L21" s="81">
        <v>6</v>
      </c>
      <c r="M21" s="81">
        <v>1</v>
      </c>
      <c r="N21" s="91">
        <v>1</v>
      </c>
      <c r="O21" s="92">
        <v>0</v>
      </c>
      <c r="P21" s="93">
        <f>N21+O21</f>
        <v>1</v>
      </c>
      <c r="Q21" s="82">
        <f>IFERROR(P21/M21,"-")</f>
        <v>1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1</v>
      </c>
      <c r="X21" s="186">
        <v>80000</v>
      </c>
      <c r="Y21" s="187">
        <f>IFERROR(X21/P21,"-")</f>
        <v>80000</v>
      </c>
      <c r="Z21" s="187">
        <f>IFERROR(X21/V21,"-")</f>
        <v>80000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1</v>
      </c>
      <c r="CH21" s="135">
        <v>1</v>
      </c>
      <c r="CI21" s="136">
        <f>IFERROR(CH21/CF21,"-")</f>
        <v>1</v>
      </c>
      <c r="CJ21" s="137">
        <v>80000</v>
      </c>
      <c r="CK21" s="138">
        <f>IFERROR(CJ21/CF21,"-")</f>
        <v>80000</v>
      </c>
      <c r="CL21" s="139"/>
      <c r="CM21" s="139"/>
      <c r="CN21" s="139">
        <v>1</v>
      </c>
      <c r="CO21" s="140">
        <v>1</v>
      </c>
      <c r="CP21" s="141">
        <v>80000</v>
      </c>
      <c r="CQ21" s="141">
        <v>80000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1.8333333333333</v>
      </c>
      <c r="B22" s="203" t="s">
        <v>106</v>
      </c>
      <c r="C22" s="203"/>
      <c r="D22" s="203" t="s">
        <v>97</v>
      </c>
      <c r="E22" s="203" t="s">
        <v>107</v>
      </c>
      <c r="F22" s="203" t="s">
        <v>63</v>
      </c>
      <c r="G22" s="203" t="s">
        <v>64</v>
      </c>
      <c r="H22" s="90" t="s">
        <v>99</v>
      </c>
      <c r="I22" s="205" t="s">
        <v>90</v>
      </c>
      <c r="J22" s="188">
        <v>30000</v>
      </c>
      <c r="K22" s="81">
        <v>5</v>
      </c>
      <c r="L22" s="81">
        <v>0</v>
      </c>
      <c r="M22" s="81">
        <v>43</v>
      </c>
      <c r="N22" s="91">
        <v>1</v>
      </c>
      <c r="O22" s="92">
        <v>0</v>
      </c>
      <c r="P22" s="93">
        <f>N22+O22</f>
        <v>1</v>
      </c>
      <c r="Q22" s="82">
        <f>IFERROR(P22/M22,"-")</f>
        <v>0.023255813953488</v>
      </c>
      <c r="R22" s="81">
        <v>0</v>
      </c>
      <c r="S22" s="81">
        <v>1</v>
      </c>
      <c r="T22" s="82">
        <f>IFERROR(S22/(O22+P22),"-")</f>
        <v>1</v>
      </c>
      <c r="U22" s="182">
        <f>IFERROR(J22/SUM(P22:P23),"-")</f>
        <v>10000</v>
      </c>
      <c r="V22" s="84">
        <v>1</v>
      </c>
      <c r="W22" s="82">
        <f>IF(P22=0,"-",V22/P22)</f>
        <v>1</v>
      </c>
      <c r="X22" s="186">
        <v>5000</v>
      </c>
      <c r="Y22" s="187">
        <f>IFERROR(X22/P22,"-")</f>
        <v>5000</v>
      </c>
      <c r="Z22" s="187">
        <f>IFERROR(X22/V22,"-")</f>
        <v>5000</v>
      </c>
      <c r="AA22" s="188">
        <f>SUM(X22:X23)-SUM(J22:J23)</f>
        <v>25000</v>
      </c>
      <c r="AB22" s="85">
        <f>SUM(X22:X23)/SUM(J22:J23)</f>
        <v>1.8333333333333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1</v>
      </c>
      <c r="AO22" s="100">
        <v>1</v>
      </c>
      <c r="AP22" s="102">
        <f>IFERROR(AP22/AM22,"-")</f>
        <v>0</v>
      </c>
      <c r="AQ22" s="103">
        <v>5000</v>
      </c>
      <c r="AR22" s="104">
        <f>IFERROR(AQ22/AM22,"-")</f>
        <v>5000</v>
      </c>
      <c r="AS22" s="105">
        <v>1</v>
      </c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97</v>
      </c>
      <c r="E23" s="203" t="s">
        <v>107</v>
      </c>
      <c r="F23" s="203" t="s">
        <v>68</v>
      </c>
      <c r="G23" s="203"/>
      <c r="H23" s="90"/>
      <c r="I23" s="90"/>
      <c r="J23" s="188"/>
      <c r="K23" s="81">
        <v>8</v>
      </c>
      <c r="L23" s="81">
        <v>6</v>
      </c>
      <c r="M23" s="81">
        <v>4</v>
      </c>
      <c r="N23" s="91">
        <v>2</v>
      </c>
      <c r="O23" s="92">
        <v>0</v>
      </c>
      <c r="P23" s="93">
        <f>N23+O23</f>
        <v>2</v>
      </c>
      <c r="Q23" s="82">
        <f>IFERROR(P23/M23,"-")</f>
        <v>0.5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0.5</v>
      </c>
      <c r="X23" s="186">
        <v>50000</v>
      </c>
      <c r="Y23" s="187">
        <f>IFERROR(X23/P23,"-")</f>
        <v>25000</v>
      </c>
      <c r="Z23" s="187">
        <f>IFERROR(X23/V23,"-")</f>
        <v>50000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>
        <v>1</v>
      </c>
      <c r="CI23" s="136">
        <f>IFERROR(CH23/CF23,"-")</f>
        <v>1</v>
      </c>
      <c r="CJ23" s="137">
        <v>50000</v>
      </c>
      <c r="CK23" s="138">
        <f>IFERROR(CJ23/CF23,"-")</f>
        <v>50000</v>
      </c>
      <c r="CL23" s="139"/>
      <c r="CM23" s="139"/>
      <c r="CN23" s="139">
        <v>1</v>
      </c>
      <c r="CO23" s="140">
        <v>1</v>
      </c>
      <c r="CP23" s="141">
        <v>50000</v>
      </c>
      <c r="CQ23" s="141">
        <v>50000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109</v>
      </c>
      <c r="C24" s="203"/>
      <c r="D24" s="203" t="s">
        <v>103</v>
      </c>
      <c r="E24" s="203" t="s">
        <v>110</v>
      </c>
      <c r="F24" s="203" t="s">
        <v>63</v>
      </c>
      <c r="G24" s="203" t="s">
        <v>64</v>
      </c>
      <c r="H24" s="90" t="s">
        <v>99</v>
      </c>
      <c r="I24" s="204" t="s">
        <v>111</v>
      </c>
      <c r="J24" s="188">
        <v>30000</v>
      </c>
      <c r="K24" s="81">
        <v>5</v>
      </c>
      <c r="L24" s="81">
        <v>0</v>
      </c>
      <c r="M24" s="81">
        <v>35</v>
      </c>
      <c r="N24" s="91">
        <v>2</v>
      </c>
      <c r="O24" s="92">
        <v>0</v>
      </c>
      <c r="P24" s="93">
        <f>N24+O24</f>
        <v>2</v>
      </c>
      <c r="Q24" s="82">
        <f>IFERROR(P24/M24,"-")</f>
        <v>0.057142857142857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15000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103</v>
      </c>
      <c r="E25" s="203" t="s">
        <v>110</v>
      </c>
      <c r="F25" s="203" t="s">
        <v>68</v>
      </c>
      <c r="G25" s="203"/>
      <c r="H25" s="90"/>
      <c r="I25" s="90"/>
      <c r="J25" s="188"/>
      <c r="K25" s="81">
        <v>3</v>
      </c>
      <c r="L25" s="81">
        <v>3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0.14</v>
      </c>
      <c r="B26" s="203" t="s">
        <v>113</v>
      </c>
      <c r="C26" s="203"/>
      <c r="D26" s="203" t="s">
        <v>114</v>
      </c>
      <c r="E26" s="203" t="s">
        <v>110</v>
      </c>
      <c r="F26" s="203" t="s">
        <v>63</v>
      </c>
      <c r="G26" s="203" t="s">
        <v>81</v>
      </c>
      <c r="H26" s="90" t="s">
        <v>115</v>
      </c>
      <c r="I26" s="204" t="s">
        <v>78</v>
      </c>
      <c r="J26" s="188">
        <v>100000</v>
      </c>
      <c r="K26" s="81">
        <v>8</v>
      </c>
      <c r="L26" s="81">
        <v>0</v>
      </c>
      <c r="M26" s="81">
        <v>54</v>
      </c>
      <c r="N26" s="91">
        <v>4</v>
      </c>
      <c r="O26" s="92">
        <v>0</v>
      </c>
      <c r="P26" s="93">
        <f>N26+O26</f>
        <v>4</v>
      </c>
      <c r="Q26" s="82">
        <f>IFERROR(P26/M26,"-")</f>
        <v>0.074074074074074</v>
      </c>
      <c r="R26" s="81">
        <v>0</v>
      </c>
      <c r="S26" s="81">
        <v>1</v>
      </c>
      <c r="T26" s="82">
        <f>IFERROR(S26/(O26+P26),"-")</f>
        <v>0.25</v>
      </c>
      <c r="U26" s="182">
        <f>IFERROR(J26/SUM(P26:P30),"-")</f>
        <v>5882.3529411765</v>
      </c>
      <c r="V26" s="84">
        <v>2</v>
      </c>
      <c r="W26" s="82">
        <f>IF(P26=0,"-",V26/P26)</f>
        <v>0.5</v>
      </c>
      <c r="X26" s="186">
        <v>14000</v>
      </c>
      <c r="Y26" s="187">
        <f>IFERROR(X26/P26,"-")</f>
        <v>3500</v>
      </c>
      <c r="Z26" s="187">
        <f>IFERROR(X26/V26,"-")</f>
        <v>7000</v>
      </c>
      <c r="AA26" s="188">
        <f>SUM(X26:X30)-SUM(J26:J30)</f>
        <v>-86000</v>
      </c>
      <c r="AB26" s="85">
        <f>SUM(X26:X30)/SUM(J26:J30)</f>
        <v>0.14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4</v>
      </c>
      <c r="BO26" s="120">
        <f>IF(P26=0,"",IF(BN26=0,"",(BN26/P26)))</f>
        <v>1</v>
      </c>
      <c r="BP26" s="121">
        <v>2</v>
      </c>
      <c r="BQ26" s="122">
        <f>IFERROR(BP26/BN26,"-")</f>
        <v>0.5</v>
      </c>
      <c r="BR26" s="123">
        <v>14000</v>
      </c>
      <c r="BS26" s="124">
        <f>IFERROR(BR26/BN26,"-")</f>
        <v>3500</v>
      </c>
      <c r="BT26" s="125">
        <v>1</v>
      </c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14000</v>
      </c>
      <c r="CQ26" s="141">
        <v>11000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 t="s">
        <v>114</v>
      </c>
      <c r="E27" s="203" t="s">
        <v>107</v>
      </c>
      <c r="F27" s="203" t="s">
        <v>63</v>
      </c>
      <c r="G27" s="203" t="s">
        <v>81</v>
      </c>
      <c r="H27" s="90" t="s">
        <v>115</v>
      </c>
      <c r="I27" s="205" t="s">
        <v>117</v>
      </c>
      <c r="J27" s="188"/>
      <c r="K27" s="81">
        <v>6</v>
      </c>
      <c r="L27" s="81">
        <v>0</v>
      </c>
      <c r="M27" s="81">
        <v>42</v>
      </c>
      <c r="N27" s="91">
        <v>4</v>
      </c>
      <c r="O27" s="92">
        <v>0</v>
      </c>
      <c r="P27" s="93">
        <f>N27+O27</f>
        <v>4</v>
      </c>
      <c r="Q27" s="82">
        <f>IFERROR(P27/M27,"-")</f>
        <v>0.095238095238095</v>
      </c>
      <c r="R27" s="81">
        <v>0</v>
      </c>
      <c r="S27" s="81">
        <v>1</v>
      </c>
      <c r="T27" s="82">
        <f>IFERROR(S27/(O27+P27),"-")</f>
        <v>0.25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114</v>
      </c>
      <c r="E28" s="203" t="s">
        <v>104</v>
      </c>
      <c r="F28" s="203" t="s">
        <v>63</v>
      </c>
      <c r="G28" s="203" t="s">
        <v>81</v>
      </c>
      <c r="H28" s="90" t="s">
        <v>115</v>
      </c>
      <c r="I28" s="204" t="s">
        <v>73</v>
      </c>
      <c r="J28" s="188"/>
      <c r="K28" s="81">
        <v>5</v>
      </c>
      <c r="L28" s="81">
        <v>0</v>
      </c>
      <c r="M28" s="81">
        <v>23</v>
      </c>
      <c r="N28" s="91">
        <v>1</v>
      </c>
      <c r="O28" s="92">
        <v>0</v>
      </c>
      <c r="P28" s="93">
        <f>N28+O28</f>
        <v>1</v>
      </c>
      <c r="Q28" s="82">
        <f>IFERROR(P28/M28,"-")</f>
        <v>0.043478260869565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119</v>
      </c>
      <c r="C29" s="203"/>
      <c r="D29" s="203"/>
      <c r="E29" s="203" t="s">
        <v>98</v>
      </c>
      <c r="F29" s="203" t="s">
        <v>63</v>
      </c>
      <c r="G29" s="203" t="s">
        <v>81</v>
      </c>
      <c r="H29" s="90" t="s">
        <v>115</v>
      </c>
      <c r="I29" s="205" t="s">
        <v>120</v>
      </c>
      <c r="J29" s="188"/>
      <c r="K29" s="81">
        <v>7</v>
      </c>
      <c r="L29" s="81">
        <v>0</v>
      </c>
      <c r="M29" s="81">
        <v>29</v>
      </c>
      <c r="N29" s="91">
        <v>3</v>
      </c>
      <c r="O29" s="92">
        <v>0</v>
      </c>
      <c r="P29" s="93">
        <f>N29+O29</f>
        <v>3</v>
      </c>
      <c r="Q29" s="82">
        <f>IFERROR(P29/M29,"-")</f>
        <v>0.10344827586207</v>
      </c>
      <c r="R29" s="81">
        <v>0</v>
      </c>
      <c r="S29" s="81">
        <v>1</v>
      </c>
      <c r="T29" s="82">
        <f>IFERROR(S29/(O29+P29),"-")</f>
        <v>0.33333333333333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121</v>
      </c>
      <c r="C30" s="203"/>
      <c r="D30" s="203" t="s">
        <v>122</v>
      </c>
      <c r="E30" s="203" t="s">
        <v>122</v>
      </c>
      <c r="F30" s="203" t="s">
        <v>68</v>
      </c>
      <c r="G30" s="203" t="s">
        <v>123</v>
      </c>
      <c r="H30" s="90"/>
      <c r="I30" s="90"/>
      <c r="J30" s="188"/>
      <c r="K30" s="81">
        <v>89</v>
      </c>
      <c r="L30" s="81">
        <v>42</v>
      </c>
      <c r="M30" s="81">
        <v>47</v>
      </c>
      <c r="N30" s="91">
        <v>5</v>
      </c>
      <c r="O30" s="92">
        <v>0</v>
      </c>
      <c r="P30" s="93">
        <f>N30+O30</f>
        <v>5</v>
      </c>
      <c r="Q30" s="82">
        <f>IFERROR(P30/M30,"-")</f>
        <v>0.1063829787234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0.2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4</v>
      </c>
      <c r="BX30" s="127">
        <f>IF(P30=0,"",IF(BW30=0,"",(BW30/P30)))</f>
        <v>0.8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30"/>
      <c r="B31" s="87"/>
      <c r="C31" s="88"/>
      <c r="D31" s="88"/>
      <c r="E31" s="88"/>
      <c r="F31" s="89"/>
      <c r="G31" s="90"/>
      <c r="H31" s="90"/>
      <c r="I31" s="90"/>
      <c r="J31" s="192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59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30"/>
      <c r="B32" s="37"/>
      <c r="C32" s="21"/>
      <c r="D32" s="21"/>
      <c r="E32" s="21"/>
      <c r="F32" s="22"/>
      <c r="G32" s="36"/>
      <c r="H32" s="36"/>
      <c r="I32" s="75"/>
      <c r="J32" s="193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61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19">
        <f>AB33</f>
        <v>0.85287356321839</v>
      </c>
      <c r="B33" s="39"/>
      <c r="C33" s="39"/>
      <c r="D33" s="39"/>
      <c r="E33" s="39"/>
      <c r="F33" s="39"/>
      <c r="G33" s="40" t="s">
        <v>124</v>
      </c>
      <c r="H33" s="40"/>
      <c r="I33" s="40"/>
      <c r="J33" s="190">
        <f>SUM(J6:J32)</f>
        <v>870000</v>
      </c>
      <c r="K33" s="41">
        <f>SUM(K6:K32)</f>
        <v>504</v>
      </c>
      <c r="L33" s="41">
        <f>SUM(L6:L32)</f>
        <v>207</v>
      </c>
      <c r="M33" s="41">
        <f>SUM(M6:M32)</f>
        <v>765</v>
      </c>
      <c r="N33" s="41">
        <f>SUM(N6:N32)</f>
        <v>86</v>
      </c>
      <c r="O33" s="41">
        <f>SUM(O6:O32)</f>
        <v>2</v>
      </c>
      <c r="P33" s="41">
        <f>SUM(P6:P32)</f>
        <v>88</v>
      </c>
      <c r="Q33" s="42">
        <f>IFERROR(P33/M33,"-")</f>
        <v>0.11503267973856</v>
      </c>
      <c r="R33" s="78">
        <f>SUM(R6:R32)</f>
        <v>11</v>
      </c>
      <c r="S33" s="78">
        <f>SUM(S6:S32)</f>
        <v>14</v>
      </c>
      <c r="T33" s="42">
        <f>IFERROR(R33/P33,"-")</f>
        <v>0.125</v>
      </c>
      <c r="U33" s="184">
        <f>IFERROR(J33/P33,"-")</f>
        <v>9886.3636363636</v>
      </c>
      <c r="V33" s="44">
        <f>SUM(V6:V32)</f>
        <v>23</v>
      </c>
      <c r="W33" s="42">
        <f>IFERROR(V33/P33,"-")</f>
        <v>0.26136363636364</v>
      </c>
      <c r="X33" s="190">
        <f>SUM(X6:X32)</f>
        <v>742000</v>
      </c>
      <c r="Y33" s="190">
        <f>IFERROR(X33/P33,"-")</f>
        <v>8431.8181818182</v>
      </c>
      <c r="Z33" s="190">
        <f>IFERROR(X33/V33,"-")</f>
        <v>32260.869565217</v>
      </c>
      <c r="AA33" s="190">
        <f>X33-J33</f>
        <v>-128000</v>
      </c>
      <c r="AB33" s="47">
        <f>X33/J33</f>
        <v>0.85287356321839</v>
      </c>
      <c r="AC33" s="60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