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<sst xmlns="http://schemas.openxmlformats.org/spreadsheetml/2006/main" uniqueCount="155">
  <si>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</si>
  <si>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</si>
  <si>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</si>
  <si>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</si>
  <si>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</si>
  <si>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</si>
  <si>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</si>
  <si>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</si>
  <si>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</si>
  <si>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</si>
  <si>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</si>
  <si>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</si>
  <si>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</si>
  <si>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</si>
  <si>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</si>
  <si>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</si>
  <si>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</si>
  <si>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</si>
  <si>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</si>
  <si>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</si>
  <si>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</si>
  <si>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</si>
  <si>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</si>
  <si>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</si>
  <si>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11月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</si>
  <si>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</si>
  <si>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</si>
  <si>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</si>
  <si>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</si>
  <si>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</si>
  <si>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</si>
  <si>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</si>
  <si>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</si>
  <si>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</si>
  <si>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</si>
  <si>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</si>
  <si>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</si>
  <si>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</si>
  <si>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</si>
  <si>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</si>
  <si>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</si>
  <si>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</si>
  <si>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</si>
  <si>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</si>
  <si>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</si>
  <si>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</si>
  <si>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</si>
  <si>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</si>
  <si>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</si>
  <si>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</si>
  <si>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</si>
  <si>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</si>
  <si>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</si>
  <si>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</si>
  <si>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</si>
  <si>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</si>
  <si>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</si>
  <si>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</si>
  <si>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</si>
  <si>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</si>
  <si>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pp1532</t>
  </si>
  <si>
    <t>(新登録まわり)C版</t>
  </si>
  <si>
    <t>謎が全て解けた！恋人がいなかったのは〇〇に登録してなかったからだ！</t>
  </si>
  <si>
    <t>lp01</t>
  </si>
  <si>
    <t>スポニチ関東</t>
  </si>
  <si>
    <t>全5段</t>
  </si>
  <si>
    <t>11月14日(木)</t>
  </si>
  <si>
    <t>pp1533</t>
  </si>
  <si>
    <t>空電</t>
  </si>
  <si>
    <t>pp1534</t>
  </si>
  <si>
    <t>(電話番号のみ)雑誌版 SPA</t>
  </si>
  <si>
    <t>俺は今、猛烈に出会っている</t>
  </si>
  <si>
    <t>スポニチ関西</t>
  </si>
  <si>
    <t>11月04日(月)</t>
  </si>
  <si>
    <t>pp1535</t>
  </si>
  <si>
    <t>誘われたら誘い返す！倍返しだ！</t>
  </si>
  <si>
    <t>サンスポ関東</t>
  </si>
  <si>
    <t>11月09日(土)</t>
  </si>
  <si>
    <t>pp1536</t>
  </si>
  <si>
    <t>pp1537</t>
  </si>
  <si>
    <t>秋だね・・・しよ？</t>
  </si>
  <si>
    <t>サンスポ関西</t>
  </si>
  <si>
    <t>11月15日(金)</t>
  </si>
  <si>
    <t>pp1538</t>
  </si>
  <si>
    <t>(新txt)５分で出会って</t>
  </si>
  <si>
    <t>ニッカン関西</t>
  </si>
  <si>
    <t>pp1539</t>
  </si>
  <si>
    <t>pp1540</t>
  </si>
  <si>
    <t>出会いの大御所〇〇に危機！サービス史上最大の男性不足</t>
  </si>
  <si>
    <t>デイリースポーツ関西</t>
  </si>
  <si>
    <t>4C終面全5段</t>
  </si>
  <si>
    <t>11月01日(金)</t>
  </si>
  <si>
    <t>pp1541</t>
  </si>
  <si>
    <t>九スポ</t>
  </si>
  <si>
    <t>11月23日(土)</t>
  </si>
  <si>
    <t>pp1542</t>
  </si>
  <si>
    <t>pp1543</t>
  </si>
  <si>
    <t>半5段</t>
  </si>
  <si>
    <t>11月22日(金)</t>
  </si>
  <si>
    <t>pp1544</t>
  </si>
  <si>
    <t>pp1545</t>
  </si>
  <si>
    <t>pp1546</t>
  </si>
  <si>
    <t>11月30日(土)</t>
  </si>
  <si>
    <t>pp1547</t>
  </si>
  <si>
    <t>pp1548</t>
  </si>
  <si>
    <t>pp1549</t>
  </si>
  <si>
    <t>11月10日(日)</t>
  </si>
  <si>
    <t>pp1550</t>
  </si>
  <si>
    <t>pp1551</t>
  </si>
  <si>
    <t>95「今までで一番すごかった・・・」</t>
  </si>
  <si>
    <t>スポーツ報知関東</t>
  </si>
  <si>
    <t>4C終面雑報</t>
  </si>
  <si>
    <t>11月08日(金)</t>
  </si>
  <si>
    <t>pp1552</t>
  </si>
  <si>
    <t>pp1553</t>
  </si>
  <si>
    <t>96「待ってりゃ声かけてくれる」</t>
  </si>
  <si>
    <t>pp1554</t>
  </si>
  <si>
    <t>pp1555</t>
  </si>
  <si>
    <t>97「男の悩み、女性が解決？！」</t>
  </si>
  <si>
    <t>pp1556</t>
  </si>
  <si>
    <t>pp1557</t>
  </si>
  <si>
    <t>98「長年ずっと悩んでた。あの時ダメ元で始めてよかった！」</t>
  </si>
  <si>
    <t>11月17日(日)</t>
  </si>
  <si>
    <t>pp1558</t>
  </si>
  <si>
    <t>pp1559</t>
  </si>
  <si>
    <t>旧デイリー風</t>
  </si>
  <si>
    <t>4C雑報</t>
  </si>
  <si>
    <t>11月03日(日)</t>
  </si>
  <si>
    <t>pp1560</t>
  </si>
  <si>
    <t>pp1561</t>
  </si>
  <si>
    <t>pp1562</t>
  </si>
  <si>
    <t>pp1563</t>
  </si>
  <si>
    <t>pp1564</t>
  </si>
  <si>
    <t>pp1565</t>
  </si>
  <si>
    <t>11月16日(土)</t>
  </si>
  <si>
    <t>pp1566</t>
  </si>
  <si>
    <t>pp1567</t>
  </si>
  <si>
    <t>pp1568</t>
  </si>
  <si>
    <t>pp1569</t>
  </si>
  <si>
    <t>pp1570</t>
  </si>
  <si>
    <t>pp1571</t>
  </si>
  <si>
    <t>11月24日(日)</t>
  </si>
  <si>
    <t>pp1572</t>
  </si>
  <si>
    <t>pp1573</t>
  </si>
  <si>
    <t>pp1574</t>
  </si>
  <si>
    <t>pp1575</t>
  </si>
  <si>
    <t>記事</t>
  </si>
  <si>
    <t>4C記事枠</t>
  </si>
  <si>
    <t>pp1576</t>
  </si>
  <si>
    <t>pp1577</t>
  </si>
  <si>
    <t>pp1578</t>
  </si>
  <si>
    <t>pp1579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</si>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</sst>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48</v>
      </c>
      <c r="D6" s="195">
        <v>1765000</v>
      </c>
      <c r="E6" s="81">
        <v>1128</v>
      </c>
      <c r="F6" s="81">
        <v>351</v>
      </c>
      <c r="G6" s="81">
        <v>890</v>
      </c>
      <c r="H6" s="91">
        <v>128</v>
      </c>
      <c r="I6" s="92">
        <v>1</v>
      </c>
      <c r="J6" s="145">
        <f>H6+I6</f>
        <v>129</v>
      </c>
      <c r="K6" s="82">
        <f>IFERROR(J6/G6,"-")</f>
        <v>0.14494382022472</v>
      </c>
      <c r="L6" s="81">
        <v>26</v>
      </c>
      <c r="M6" s="81">
        <v>27</v>
      </c>
      <c r="N6" s="82">
        <f>IFERROR(L6/J6,"-")</f>
        <v>0.2015503875969</v>
      </c>
      <c r="O6" s="83">
        <f>IFERROR(D6/J6,"-")</f>
        <v>13682.170542636</v>
      </c>
      <c r="P6" s="84">
        <v>34</v>
      </c>
      <c r="Q6" s="82">
        <f>IFERROR(P6/J6,"-")</f>
        <v>0.26356589147287</v>
      </c>
      <c r="R6" s="200">
        <v>2949500</v>
      </c>
      <c r="S6" s="201">
        <f>IFERROR(R6/J6,"-")</f>
        <v>22864.341085271</v>
      </c>
      <c r="T6" s="201">
        <f>IFERROR(R6/P6,"-")</f>
        <v>86750</v>
      </c>
      <c r="U6" s="195">
        <f>IFERROR(R6-D6,"-")</f>
        <v>1184500</v>
      </c>
      <c r="V6" s="85">
        <f>R6/D6</f>
        <v>1.671104815864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1765000</v>
      </c>
      <c r="E9" s="41">
        <f>SUM(E6:E7)</f>
        <v>1128</v>
      </c>
      <c r="F9" s="41">
        <f>SUM(F6:F7)</f>
        <v>351</v>
      </c>
      <c r="G9" s="41">
        <f>SUM(G6:G7)</f>
        <v>890</v>
      </c>
      <c r="H9" s="41">
        <f>SUM(H6:H7)</f>
        <v>128</v>
      </c>
      <c r="I9" s="41">
        <f>SUM(I6:I7)</f>
        <v>1</v>
      </c>
      <c r="J9" s="41">
        <f>SUM(J6:J7)</f>
        <v>129</v>
      </c>
      <c r="K9" s="42">
        <f>IFERROR(J9/G9,"-")</f>
        <v>0.14494382022472</v>
      </c>
      <c r="L9" s="78">
        <f>SUM(L6:L7)</f>
        <v>26</v>
      </c>
      <c r="M9" s="78">
        <f>SUM(M6:M7)</f>
        <v>27</v>
      </c>
      <c r="N9" s="42">
        <f>IFERROR(L9/J9,"-")</f>
        <v>0.2015503875969</v>
      </c>
      <c r="O9" s="43">
        <f>IFERROR(D9/J9,"-")</f>
        <v>13682.170542636</v>
      </c>
      <c r="P9" s="44">
        <f>SUM(P6:P7)</f>
        <v>34</v>
      </c>
      <c r="Q9" s="42">
        <f>IFERROR(P9/J9,"-")</f>
        <v>0.26356589147287</v>
      </c>
      <c r="R9" s="45">
        <f>SUM(R6:R7)</f>
        <v>2949500</v>
      </c>
      <c r="S9" s="45">
        <f>IFERROR(R9/J9,"-")</f>
        <v>22864.341085271</v>
      </c>
      <c r="T9" s="45">
        <f>IFERROR(R9/P9,"-")</f>
        <v>86750</v>
      </c>
      <c r="U9" s="46">
        <f>SUM(U6:U7)</f>
        <v>1184500</v>
      </c>
      <c r="V9" s="47">
        <f>IFERROR(R9/D9,"-")</f>
        <v>1.671104815864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1.6916666666667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120000</v>
      </c>
      <c r="K6" s="81">
        <v>0</v>
      </c>
      <c r="L6" s="81">
        <v>0</v>
      </c>
      <c r="M6" s="81">
        <v>12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24000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83000</v>
      </c>
      <c r="AB6" s="85">
        <f>SUM(X6:X7)/SUM(J6:J7)</f>
        <v>1.6916666666667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18</v>
      </c>
      <c r="L7" s="81">
        <v>17</v>
      </c>
      <c r="M7" s="81">
        <v>6</v>
      </c>
      <c r="N7" s="91">
        <v>5</v>
      </c>
      <c r="O7" s="92">
        <v>0</v>
      </c>
      <c r="P7" s="93">
        <f>N7+O7</f>
        <v>5</v>
      </c>
      <c r="Q7" s="82">
        <f>IFERROR(P7/M7,"-")</f>
        <v>0.83333333333333</v>
      </c>
      <c r="R7" s="81">
        <v>2</v>
      </c>
      <c r="S7" s="81">
        <v>2</v>
      </c>
      <c r="T7" s="82">
        <f>IFERROR(S7/(O7+P7),"-")</f>
        <v>0.4</v>
      </c>
      <c r="U7" s="182"/>
      <c r="V7" s="84">
        <v>2</v>
      </c>
      <c r="W7" s="82">
        <f>IF(P7=0,"-",V7/P7)</f>
        <v>0.4</v>
      </c>
      <c r="X7" s="186">
        <v>203000</v>
      </c>
      <c r="Y7" s="187">
        <f>IFERROR(X7/P7,"-")</f>
        <v>40600</v>
      </c>
      <c r="Z7" s="187">
        <f>IFERROR(X7/V7,"-")</f>
        <v>101500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</v>
      </c>
      <c r="BG7" s="112">
        <v>1</v>
      </c>
      <c r="BH7" s="114">
        <f>IFERROR(BG7/BE7,"-")</f>
        <v>1</v>
      </c>
      <c r="BI7" s="115">
        <v>182000</v>
      </c>
      <c r="BJ7" s="116">
        <f>IFERROR(BI7/BE7,"-")</f>
        <v>182000</v>
      </c>
      <c r="BK7" s="117"/>
      <c r="BL7" s="117"/>
      <c r="BM7" s="117">
        <v>1</v>
      </c>
      <c r="BN7" s="119">
        <v>4</v>
      </c>
      <c r="BO7" s="120">
        <f>IF(P7=0,"",IF(BN7=0,"",(BN7/P7)))</f>
        <v>0.8</v>
      </c>
      <c r="BP7" s="121">
        <v>1</v>
      </c>
      <c r="BQ7" s="122">
        <f>IFERROR(BP7/BN7,"-")</f>
        <v>0.25</v>
      </c>
      <c r="BR7" s="123">
        <v>21000</v>
      </c>
      <c r="BS7" s="124">
        <f>IFERROR(BR7/BN7,"-")</f>
        <v>5250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203000</v>
      </c>
      <c r="CQ7" s="141">
        <v>182000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</v>
      </c>
      <c r="B8" s="203" t="s">
        <v>69</v>
      </c>
      <c r="C8" s="203"/>
      <c r="D8" s="203" t="s">
        <v>70</v>
      </c>
      <c r="E8" s="203" t="s">
        <v>71</v>
      </c>
      <c r="F8" s="203" t="s">
        <v>68</v>
      </c>
      <c r="G8" s="203" t="s">
        <v>72</v>
      </c>
      <c r="H8" s="90" t="s">
        <v>65</v>
      </c>
      <c r="I8" s="90" t="s">
        <v>73</v>
      </c>
      <c r="J8" s="188">
        <v>150000</v>
      </c>
      <c r="K8" s="81">
        <v>26</v>
      </c>
      <c r="L8" s="81">
        <v>20</v>
      </c>
      <c r="M8" s="81">
        <v>10</v>
      </c>
      <c r="N8" s="91">
        <v>3</v>
      </c>
      <c r="O8" s="92">
        <v>0</v>
      </c>
      <c r="P8" s="93">
        <f>N8+O8</f>
        <v>3</v>
      </c>
      <c r="Q8" s="82">
        <f>IFERROR(P8/M8,"-")</f>
        <v>0.3</v>
      </c>
      <c r="R8" s="81">
        <v>0</v>
      </c>
      <c r="S8" s="81">
        <v>0</v>
      </c>
      <c r="T8" s="82">
        <f>IFERROR(S8/(O8+P8),"-")</f>
        <v>0</v>
      </c>
      <c r="U8" s="182">
        <f>IFERROR(J8/SUM(P8:P8),"-")</f>
        <v>50000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SUM(X8:X8)-SUM(J8:J8)</f>
        <v>-150000</v>
      </c>
      <c r="AB8" s="85">
        <f>SUM(X8:X8)/SUM(J8:J8)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0.66666666666667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0.33333333333333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>
        <f>AB9</f>
        <v>2.8923076923077</v>
      </c>
      <c r="B9" s="203" t="s">
        <v>74</v>
      </c>
      <c r="C9" s="203"/>
      <c r="D9" s="203" t="s">
        <v>61</v>
      </c>
      <c r="E9" s="203" t="s">
        <v>75</v>
      </c>
      <c r="F9" s="203" t="s">
        <v>63</v>
      </c>
      <c r="G9" s="203" t="s">
        <v>76</v>
      </c>
      <c r="H9" s="90" t="s">
        <v>65</v>
      </c>
      <c r="I9" s="204" t="s">
        <v>77</v>
      </c>
      <c r="J9" s="188">
        <v>130000</v>
      </c>
      <c r="K9" s="81">
        <v>3</v>
      </c>
      <c r="L9" s="81">
        <v>0</v>
      </c>
      <c r="M9" s="81">
        <v>9</v>
      </c>
      <c r="N9" s="91">
        <v>1</v>
      </c>
      <c r="O9" s="92">
        <v>0</v>
      </c>
      <c r="P9" s="93">
        <f>N9+O9</f>
        <v>1</v>
      </c>
      <c r="Q9" s="82">
        <f>IFERROR(P9/M9,"-")</f>
        <v>0.11111111111111</v>
      </c>
      <c r="R9" s="81">
        <v>0</v>
      </c>
      <c r="S9" s="81">
        <v>1</v>
      </c>
      <c r="T9" s="82">
        <f>IFERROR(S9/(O9+P9),"-")</f>
        <v>1</v>
      </c>
      <c r="U9" s="182">
        <f>IFERROR(J9/SUM(P9:P10),"-")</f>
        <v>21666.666666667</v>
      </c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>
        <f>SUM(X9:X10)-SUM(J9:J10)</f>
        <v>246000</v>
      </c>
      <c r="AB9" s="85">
        <f>SUM(X9:X10)/SUM(J9:J10)</f>
        <v>2.8923076923077</v>
      </c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78</v>
      </c>
      <c r="C10" s="203"/>
      <c r="D10" s="203" t="s">
        <v>61</v>
      </c>
      <c r="E10" s="203" t="s">
        <v>75</v>
      </c>
      <c r="F10" s="203" t="s">
        <v>68</v>
      </c>
      <c r="G10" s="203"/>
      <c r="H10" s="90"/>
      <c r="I10" s="90"/>
      <c r="J10" s="188"/>
      <c r="K10" s="81">
        <v>27</v>
      </c>
      <c r="L10" s="81">
        <v>18</v>
      </c>
      <c r="M10" s="81">
        <v>16</v>
      </c>
      <c r="N10" s="91">
        <v>5</v>
      </c>
      <c r="O10" s="92">
        <v>0</v>
      </c>
      <c r="P10" s="93">
        <f>N10+O10</f>
        <v>5</v>
      </c>
      <c r="Q10" s="82">
        <f>IFERROR(P10/M10,"-")</f>
        <v>0.3125</v>
      </c>
      <c r="R10" s="81">
        <v>2</v>
      </c>
      <c r="S10" s="81">
        <v>2</v>
      </c>
      <c r="T10" s="82">
        <f>IFERROR(S10/(O10+P10),"-")</f>
        <v>0.4</v>
      </c>
      <c r="U10" s="182"/>
      <c r="V10" s="84">
        <v>3</v>
      </c>
      <c r="W10" s="82">
        <f>IF(P10=0,"-",V10/P10)</f>
        <v>0.6</v>
      </c>
      <c r="X10" s="186">
        <v>376000</v>
      </c>
      <c r="Y10" s="187">
        <f>IFERROR(X10/P10,"-")</f>
        <v>75200</v>
      </c>
      <c r="Z10" s="187">
        <f>IFERROR(X10/V10,"-")</f>
        <v>125333.33333333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0.2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0.2</v>
      </c>
      <c r="BP10" s="121">
        <v>1</v>
      </c>
      <c r="BQ10" s="122">
        <f>IFERROR(BP10/BN10,"-")</f>
        <v>1</v>
      </c>
      <c r="BR10" s="123">
        <v>225000</v>
      </c>
      <c r="BS10" s="124">
        <f>IFERROR(BR10/BN10,"-")</f>
        <v>225000</v>
      </c>
      <c r="BT10" s="125"/>
      <c r="BU10" s="125"/>
      <c r="BV10" s="125">
        <v>1</v>
      </c>
      <c r="BW10" s="126">
        <v>2</v>
      </c>
      <c r="BX10" s="127">
        <f>IF(P10=0,"",IF(BW10=0,"",(BW10/P10)))</f>
        <v>0.4</v>
      </c>
      <c r="BY10" s="128">
        <v>2</v>
      </c>
      <c r="BZ10" s="129">
        <f>IFERROR(BY10/BW10,"-")</f>
        <v>1</v>
      </c>
      <c r="CA10" s="130">
        <v>151000</v>
      </c>
      <c r="CB10" s="131">
        <f>IFERROR(CA10/BW10,"-")</f>
        <v>75500</v>
      </c>
      <c r="CC10" s="132"/>
      <c r="CD10" s="132"/>
      <c r="CE10" s="132">
        <v>2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3</v>
      </c>
      <c r="CP10" s="141">
        <v>376000</v>
      </c>
      <c r="CQ10" s="141">
        <v>225000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0.86923076923077</v>
      </c>
      <c r="B11" s="203" t="s">
        <v>79</v>
      </c>
      <c r="C11" s="203"/>
      <c r="D11" s="203" t="s">
        <v>70</v>
      </c>
      <c r="E11" s="203" t="s">
        <v>80</v>
      </c>
      <c r="F11" s="203" t="s">
        <v>68</v>
      </c>
      <c r="G11" s="203" t="s">
        <v>81</v>
      </c>
      <c r="H11" s="90" t="s">
        <v>65</v>
      </c>
      <c r="I11" s="90" t="s">
        <v>82</v>
      </c>
      <c r="J11" s="188">
        <v>130000</v>
      </c>
      <c r="K11" s="81">
        <v>25</v>
      </c>
      <c r="L11" s="81">
        <v>16</v>
      </c>
      <c r="M11" s="81">
        <v>16</v>
      </c>
      <c r="N11" s="91">
        <v>7</v>
      </c>
      <c r="O11" s="92">
        <v>0</v>
      </c>
      <c r="P11" s="93">
        <f>N11+O11</f>
        <v>7</v>
      </c>
      <c r="Q11" s="82">
        <f>IFERROR(P11/M11,"-")</f>
        <v>0.4375</v>
      </c>
      <c r="R11" s="81">
        <v>1</v>
      </c>
      <c r="S11" s="81">
        <v>0</v>
      </c>
      <c r="T11" s="82">
        <f>IFERROR(S11/(O11+P11),"-")</f>
        <v>0</v>
      </c>
      <c r="U11" s="182">
        <f>IFERROR(J11/SUM(P11:P11),"-")</f>
        <v>18571.428571429</v>
      </c>
      <c r="V11" s="84">
        <v>1</v>
      </c>
      <c r="W11" s="82">
        <f>IF(P11=0,"-",V11/P11)</f>
        <v>0.14285714285714</v>
      </c>
      <c r="X11" s="186">
        <v>113000</v>
      </c>
      <c r="Y11" s="187">
        <f>IFERROR(X11/P11,"-")</f>
        <v>16142.857142857</v>
      </c>
      <c r="Z11" s="187">
        <f>IFERROR(X11/V11,"-")</f>
        <v>113000</v>
      </c>
      <c r="AA11" s="188">
        <f>SUM(X11:X11)-SUM(J11:J11)</f>
        <v>-17000</v>
      </c>
      <c r="AB11" s="85">
        <f>SUM(X11:X11)/SUM(J11:J11)</f>
        <v>0.86923076923077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3</v>
      </c>
      <c r="BO11" s="120">
        <f>IF(P11=0,"",IF(BN11=0,"",(BN11/P11)))</f>
        <v>0.42857142857143</v>
      </c>
      <c r="BP11" s="121">
        <v>1</v>
      </c>
      <c r="BQ11" s="122">
        <f>IFERROR(BP11/BN11,"-")</f>
        <v>0.33333333333333</v>
      </c>
      <c r="BR11" s="123">
        <v>113000</v>
      </c>
      <c r="BS11" s="124">
        <f>IFERROR(BR11/BN11,"-")</f>
        <v>37666.666666667</v>
      </c>
      <c r="BT11" s="125"/>
      <c r="BU11" s="125"/>
      <c r="BV11" s="125">
        <v>1</v>
      </c>
      <c r="BW11" s="126">
        <v>3</v>
      </c>
      <c r="BX11" s="127">
        <f>IF(P11=0,"",IF(BW11=0,"",(BW11/P11)))</f>
        <v>0.42857142857143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0.14285714285714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113000</v>
      </c>
      <c r="CQ11" s="141">
        <v>113000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0.16538461538462</v>
      </c>
      <c r="B12" s="203" t="s">
        <v>83</v>
      </c>
      <c r="C12" s="203"/>
      <c r="D12" s="203" t="s">
        <v>61</v>
      </c>
      <c r="E12" s="203" t="s">
        <v>84</v>
      </c>
      <c r="F12" s="203" t="s">
        <v>63</v>
      </c>
      <c r="G12" s="203" t="s">
        <v>85</v>
      </c>
      <c r="H12" s="90" t="s">
        <v>65</v>
      </c>
      <c r="I12" s="90" t="s">
        <v>73</v>
      </c>
      <c r="J12" s="188">
        <v>130000</v>
      </c>
      <c r="K12" s="81">
        <v>1</v>
      </c>
      <c r="L12" s="81">
        <v>0</v>
      </c>
      <c r="M12" s="81">
        <v>9</v>
      </c>
      <c r="N12" s="91">
        <v>1</v>
      </c>
      <c r="O12" s="92">
        <v>0</v>
      </c>
      <c r="P12" s="93">
        <f>N12+O12</f>
        <v>1</v>
      </c>
      <c r="Q12" s="82">
        <f>IFERROR(P12/M12,"-")</f>
        <v>0.11111111111111</v>
      </c>
      <c r="R12" s="81">
        <v>0</v>
      </c>
      <c r="S12" s="81">
        <v>1</v>
      </c>
      <c r="T12" s="82">
        <f>IFERROR(S12/(O12+P12),"-")</f>
        <v>1</v>
      </c>
      <c r="U12" s="182">
        <f>IFERROR(J12/SUM(P12:P13),"-")</f>
        <v>43333.333333333</v>
      </c>
      <c r="V12" s="84">
        <v>1</v>
      </c>
      <c r="W12" s="82">
        <f>IF(P12=0,"-",V12/P12)</f>
        <v>1</v>
      </c>
      <c r="X12" s="186">
        <v>6000</v>
      </c>
      <c r="Y12" s="187">
        <f>IFERROR(X12/P12,"-")</f>
        <v>6000</v>
      </c>
      <c r="Z12" s="187">
        <f>IFERROR(X12/V12,"-")</f>
        <v>6000</v>
      </c>
      <c r="AA12" s="188">
        <f>SUM(X12:X13)-SUM(J12:J13)</f>
        <v>-108500</v>
      </c>
      <c r="AB12" s="85">
        <f>SUM(X12:X13)/SUM(J12:J13)</f>
        <v>0.16538461538462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1</v>
      </c>
      <c r="BP12" s="121">
        <v>1</v>
      </c>
      <c r="BQ12" s="122">
        <f>IFERROR(BP12/BN12,"-")</f>
        <v>1</v>
      </c>
      <c r="BR12" s="123">
        <v>6000</v>
      </c>
      <c r="BS12" s="124">
        <f>IFERROR(BR12/BN12,"-")</f>
        <v>6000</v>
      </c>
      <c r="BT12" s="125"/>
      <c r="BU12" s="125">
        <v>1</v>
      </c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6000</v>
      </c>
      <c r="CQ12" s="141">
        <v>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 t="s">
        <v>61</v>
      </c>
      <c r="E13" s="203" t="s">
        <v>84</v>
      </c>
      <c r="F13" s="203" t="s">
        <v>68</v>
      </c>
      <c r="G13" s="203"/>
      <c r="H13" s="90"/>
      <c r="I13" s="90"/>
      <c r="J13" s="188"/>
      <c r="K13" s="81">
        <v>54</v>
      </c>
      <c r="L13" s="81">
        <v>17</v>
      </c>
      <c r="M13" s="81">
        <v>0</v>
      </c>
      <c r="N13" s="91">
        <v>2</v>
      </c>
      <c r="O13" s="92">
        <v>0</v>
      </c>
      <c r="P13" s="93">
        <f>N13+O13</f>
        <v>2</v>
      </c>
      <c r="Q13" s="82" t="str">
        <f>IFERROR(P13/M13,"-")</f>
        <v>-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0.5</v>
      </c>
      <c r="X13" s="186">
        <v>15500</v>
      </c>
      <c r="Y13" s="187">
        <f>IFERROR(X13/P13,"-")</f>
        <v>7750</v>
      </c>
      <c r="Z13" s="187">
        <f>IFERROR(X13/V13,"-")</f>
        <v>15500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0.5</v>
      </c>
      <c r="BY13" s="128">
        <v>1</v>
      </c>
      <c r="BZ13" s="129">
        <f>IFERROR(BY13/BW13,"-")</f>
        <v>1</v>
      </c>
      <c r="CA13" s="130">
        <v>15500</v>
      </c>
      <c r="CB13" s="131">
        <f>IFERROR(CA13/BW13,"-")</f>
        <v>15500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15500</v>
      </c>
      <c r="CQ13" s="141">
        <v>15500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0.041666666666667</v>
      </c>
      <c r="B14" s="203" t="s">
        <v>87</v>
      </c>
      <c r="C14" s="203"/>
      <c r="D14" s="203" t="s">
        <v>70</v>
      </c>
      <c r="E14" s="203" t="s">
        <v>88</v>
      </c>
      <c r="F14" s="203" t="s">
        <v>68</v>
      </c>
      <c r="G14" s="203" t="s">
        <v>89</v>
      </c>
      <c r="H14" s="90" t="s">
        <v>90</v>
      </c>
      <c r="I14" s="90" t="s">
        <v>91</v>
      </c>
      <c r="J14" s="188">
        <v>120000</v>
      </c>
      <c r="K14" s="81">
        <v>25</v>
      </c>
      <c r="L14" s="81">
        <v>22</v>
      </c>
      <c r="M14" s="81">
        <v>25</v>
      </c>
      <c r="N14" s="91">
        <v>7</v>
      </c>
      <c r="O14" s="92">
        <v>0</v>
      </c>
      <c r="P14" s="93">
        <f>N14+O14</f>
        <v>7</v>
      </c>
      <c r="Q14" s="82">
        <f>IFERROR(P14/M14,"-")</f>
        <v>0.28</v>
      </c>
      <c r="R14" s="81">
        <v>1</v>
      </c>
      <c r="S14" s="81">
        <v>3</v>
      </c>
      <c r="T14" s="82">
        <f>IFERROR(S14/(O14+P14),"-")</f>
        <v>0.42857142857143</v>
      </c>
      <c r="U14" s="182">
        <f>IFERROR(J14/SUM(P14:P14),"-")</f>
        <v>17142.857142857</v>
      </c>
      <c r="V14" s="84">
        <v>1</v>
      </c>
      <c r="W14" s="82">
        <f>IF(P14=0,"-",V14/P14)</f>
        <v>0.14285714285714</v>
      </c>
      <c r="X14" s="186">
        <v>5000</v>
      </c>
      <c r="Y14" s="187">
        <f>IFERROR(X14/P14,"-")</f>
        <v>714.28571428571</v>
      </c>
      <c r="Z14" s="187">
        <f>IFERROR(X14/V14,"-")</f>
        <v>5000</v>
      </c>
      <c r="AA14" s="188">
        <f>SUM(X14:X14)-SUM(J14:J14)</f>
        <v>-115000</v>
      </c>
      <c r="AB14" s="85">
        <f>SUM(X14:X14)/SUM(J14:J14)</f>
        <v>0.041666666666667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0.28571428571429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0.28571428571429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3</v>
      </c>
      <c r="BX14" s="127">
        <f>IF(P14=0,"",IF(BW14=0,"",(BW14/P14)))</f>
        <v>0.42857142857143</v>
      </c>
      <c r="BY14" s="128">
        <v>1</v>
      </c>
      <c r="BZ14" s="129">
        <f>IFERROR(BY14/BW14,"-")</f>
        <v>0.33333333333333</v>
      </c>
      <c r="CA14" s="130">
        <v>5000</v>
      </c>
      <c r="CB14" s="131">
        <f>IFERROR(CA14/BW14,"-")</f>
        <v>1666.6666666667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0.1</v>
      </c>
      <c r="B15" s="203" t="s">
        <v>92</v>
      </c>
      <c r="C15" s="203"/>
      <c r="D15" s="203" t="s">
        <v>61</v>
      </c>
      <c r="E15" s="203" t="s">
        <v>62</v>
      </c>
      <c r="F15" s="203" t="s">
        <v>63</v>
      </c>
      <c r="G15" s="203" t="s">
        <v>93</v>
      </c>
      <c r="H15" s="90" t="s">
        <v>65</v>
      </c>
      <c r="I15" s="204" t="s">
        <v>94</v>
      </c>
      <c r="J15" s="188">
        <v>80000</v>
      </c>
      <c r="K15" s="81">
        <v>3</v>
      </c>
      <c r="L15" s="81">
        <v>0</v>
      </c>
      <c r="M15" s="81">
        <v>6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>
        <f>IFERROR(J15/SUM(P15:P16),"-")</f>
        <v>20000</v>
      </c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>
        <f>SUM(X15:X16)-SUM(J15:J16)</f>
        <v>-72000</v>
      </c>
      <c r="AB15" s="85">
        <f>SUM(X15:X16)/SUM(J15:J16)</f>
        <v>0.1</v>
      </c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95</v>
      </c>
      <c r="C16" s="203"/>
      <c r="D16" s="203" t="s">
        <v>61</v>
      </c>
      <c r="E16" s="203" t="s">
        <v>62</v>
      </c>
      <c r="F16" s="203" t="s">
        <v>68</v>
      </c>
      <c r="G16" s="203"/>
      <c r="H16" s="90"/>
      <c r="I16" s="90"/>
      <c r="J16" s="188"/>
      <c r="K16" s="81">
        <v>10</v>
      </c>
      <c r="L16" s="81">
        <v>9</v>
      </c>
      <c r="M16" s="81">
        <v>8</v>
      </c>
      <c r="N16" s="91">
        <v>4</v>
      </c>
      <c r="O16" s="92">
        <v>0</v>
      </c>
      <c r="P16" s="93">
        <f>N16+O16</f>
        <v>4</v>
      </c>
      <c r="Q16" s="82">
        <f>IFERROR(P16/M16,"-")</f>
        <v>0.5</v>
      </c>
      <c r="R16" s="81">
        <v>2</v>
      </c>
      <c r="S16" s="81">
        <v>0</v>
      </c>
      <c r="T16" s="82">
        <f>IFERROR(S16/(O16+P16),"-")</f>
        <v>0</v>
      </c>
      <c r="U16" s="182"/>
      <c r="V16" s="84">
        <v>1</v>
      </c>
      <c r="W16" s="82">
        <f>IF(P16=0,"-",V16/P16)</f>
        <v>0.25</v>
      </c>
      <c r="X16" s="186">
        <v>8000</v>
      </c>
      <c r="Y16" s="187">
        <f>IFERROR(X16/P16,"-")</f>
        <v>2000</v>
      </c>
      <c r="Z16" s="187">
        <f>IFERROR(X16/V16,"-")</f>
        <v>8000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0.25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3</v>
      </c>
      <c r="BO16" s="120">
        <f>IF(P16=0,"",IF(BN16=0,"",(BN16/P16)))</f>
        <v>0.75</v>
      </c>
      <c r="BP16" s="121">
        <v>1</v>
      </c>
      <c r="BQ16" s="122">
        <f>IFERROR(BP16/BN16,"-")</f>
        <v>0.33333333333333</v>
      </c>
      <c r="BR16" s="123">
        <v>8000</v>
      </c>
      <c r="BS16" s="124">
        <f>IFERROR(BR16/BN16,"-")</f>
        <v>2666.6666666667</v>
      </c>
      <c r="BT16" s="125"/>
      <c r="BU16" s="125">
        <v>1</v>
      </c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8000</v>
      </c>
      <c r="CQ16" s="141">
        <v>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6.1176470588235</v>
      </c>
      <c r="B17" s="203" t="s">
        <v>96</v>
      </c>
      <c r="C17" s="203"/>
      <c r="D17" s="203" t="s">
        <v>61</v>
      </c>
      <c r="E17" s="203" t="s">
        <v>71</v>
      </c>
      <c r="F17" s="203" t="s">
        <v>63</v>
      </c>
      <c r="G17" s="203" t="s">
        <v>64</v>
      </c>
      <c r="H17" s="90" t="s">
        <v>97</v>
      </c>
      <c r="I17" s="90" t="s">
        <v>98</v>
      </c>
      <c r="J17" s="188">
        <v>85000</v>
      </c>
      <c r="K17" s="81">
        <v>4</v>
      </c>
      <c r="L17" s="81">
        <v>0</v>
      </c>
      <c r="M17" s="81">
        <v>10</v>
      </c>
      <c r="N17" s="91">
        <v>2</v>
      </c>
      <c r="O17" s="92">
        <v>0</v>
      </c>
      <c r="P17" s="93">
        <f>N17+O17</f>
        <v>2</v>
      </c>
      <c r="Q17" s="82">
        <f>IFERROR(P17/M17,"-")</f>
        <v>0.2</v>
      </c>
      <c r="R17" s="81">
        <v>1</v>
      </c>
      <c r="S17" s="81">
        <v>0</v>
      </c>
      <c r="T17" s="82">
        <f>IFERROR(S17/(O17+P17),"-")</f>
        <v>0</v>
      </c>
      <c r="U17" s="182">
        <f>IFERROR(J17/SUM(P17:P18),"-")</f>
        <v>28333.333333333</v>
      </c>
      <c r="V17" s="84">
        <v>1</v>
      </c>
      <c r="W17" s="82">
        <f>IF(P17=0,"-",V17/P17)</f>
        <v>0.5</v>
      </c>
      <c r="X17" s="186">
        <v>481000</v>
      </c>
      <c r="Y17" s="187">
        <f>IFERROR(X17/P17,"-")</f>
        <v>240500</v>
      </c>
      <c r="Z17" s="187">
        <f>IFERROR(X17/V17,"-")</f>
        <v>481000</v>
      </c>
      <c r="AA17" s="188">
        <f>SUM(X17:X18)-SUM(J17:J18)</f>
        <v>435000</v>
      </c>
      <c r="AB17" s="85">
        <f>SUM(X17:X18)/SUM(J17:J18)</f>
        <v>6.1176470588235</v>
      </c>
      <c r="AC17" s="79"/>
      <c r="AD17" s="94">
        <v>1</v>
      </c>
      <c r="AE17" s="95">
        <f>IF(P17=0,"",IF(AD17=0,"",(AD17/P17)))</f>
        <v>0.5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0.5</v>
      </c>
      <c r="BP17" s="121">
        <v>1</v>
      </c>
      <c r="BQ17" s="122">
        <f>IFERROR(BP17/BN17,"-")</f>
        <v>1</v>
      </c>
      <c r="BR17" s="123">
        <v>481000</v>
      </c>
      <c r="BS17" s="124">
        <f>IFERROR(BR17/BN17,"-")</f>
        <v>481000</v>
      </c>
      <c r="BT17" s="125"/>
      <c r="BU17" s="125"/>
      <c r="BV17" s="125">
        <v>1</v>
      </c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481000</v>
      </c>
      <c r="CQ17" s="141">
        <v>481000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99</v>
      </c>
      <c r="C18" s="203"/>
      <c r="D18" s="203" t="s">
        <v>61</v>
      </c>
      <c r="E18" s="203" t="s">
        <v>71</v>
      </c>
      <c r="F18" s="203" t="s">
        <v>68</v>
      </c>
      <c r="G18" s="203"/>
      <c r="H18" s="90"/>
      <c r="I18" s="90"/>
      <c r="J18" s="188"/>
      <c r="K18" s="81">
        <v>12</v>
      </c>
      <c r="L18" s="81">
        <v>6</v>
      </c>
      <c r="M18" s="81">
        <v>6</v>
      </c>
      <c r="N18" s="91">
        <v>1</v>
      </c>
      <c r="O18" s="92">
        <v>0</v>
      </c>
      <c r="P18" s="93">
        <f>N18+O18</f>
        <v>1</v>
      </c>
      <c r="Q18" s="82">
        <f>IFERROR(P18/M18,"-")</f>
        <v>0.16666666666667</v>
      </c>
      <c r="R18" s="81">
        <v>0</v>
      </c>
      <c r="S18" s="81">
        <v>1</v>
      </c>
      <c r="T18" s="82">
        <f>IFERROR(S18/(O18+P18),"-")</f>
        <v>1</v>
      </c>
      <c r="U18" s="182"/>
      <c r="V18" s="84">
        <v>1</v>
      </c>
      <c r="W18" s="82">
        <f>IF(P18=0,"-",V18/P18)</f>
        <v>1</v>
      </c>
      <c r="X18" s="186">
        <v>39000</v>
      </c>
      <c r="Y18" s="187">
        <f>IFERROR(X18/P18,"-")</f>
        <v>39000</v>
      </c>
      <c r="Z18" s="187">
        <f>IFERROR(X18/V18,"-")</f>
        <v>39000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1</v>
      </c>
      <c r="BX18" s="127">
        <f>IF(P18=0,"",IF(BW18=0,"",(BW18/P18)))</f>
        <v>1</v>
      </c>
      <c r="BY18" s="128">
        <v>1</v>
      </c>
      <c r="BZ18" s="129">
        <f>IFERROR(BY18/BW18,"-")</f>
        <v>1</v>
      </c>
      <c r="CA18" s="130">
        <v>39000</v>
      </c>
      <c r="CB18" s="131">
        <f>IFERROR(CA18/BW18,"-")</f>
        <v>39000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39000</v>
      </c>
      <c r="CQ18" s="141">
        <v>39000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0.23529411764706</v>
      </c>
      <c r="B19" s="203" t="s">
        <v>100</v>
      </c>
      <c r="C19" s="203"/>
      <c r="D19" s="203" t="s">
        <v>70</v>
      </c>
      <c r="E19" s="203" t="s">
        <v>75</v>
      </c>
      <c r="F19" s="203" t="s">
        <v>68</v>
      </c>
      <c r="G19" s="203" t="s">
        <v>72</v>
      </c>
      <c r="H19" s="90" t="s">
        <v>97</v>
      </c>
      <c r="I19" s="90" t="s">
        <v>82</v>
      </c>
      <c r="J19" s="188">
        <v>85000</v>
      </c>
      <c r="K19" s="81">
        <v>21</v>
      </c>
      <c r="L19" s="81">
        <v>15</v>
      </c>
      <c r="M19" s="81">
        <v>8</v>
      </c>
      <c r="N19" s="91">
        <v>5</v>
      </c>
      <c r="O19" s="92">
        <v>0</v>
      </c>
      <c r="P19" s="93">
        <f>N19+O19</f>
        <v>5</v>
      </c>
      <c r="Q19" s="82">
        <f>IFERROR(P19/M19,"-")</f>
        <v>0.625</v>
      </c>
      <c r="R19" s="81">
        <v>1</v>
      </c>
      <c r="S19" s="81">
        <v>0</v>
      </c>
      <c r="T19" s="82">
        <f>IFERROR(S19/(O19+P19),"-")</f>
        <v>0</v>
      </c>
      <c r="U19" s="182">
        <f>IFERROR(J19/SUM(P19:P19),"-")</f>
        <v>17000</v>
      </c>
      <c r="V19" s="84">
        <v>1</v>
      </c>
      <c r="W19" s="82">
        <f>IF(P19=0,"-",V19/P19)</f>
        <v>0.2</v>
      </c>
      <c r="X19" s="186">
        <v>20000</v>
      </c>
      <c r="Y19" s="187">
        <f>IFERROR(X19/P19,"-")</f>
        <v>4000</v>
      </c>
      <c r="Z19" s="187">
        <f>IFERROR(X19/V19,"-")</f>
        <v>20000</v>
      </c>
      <c r="AA19" s="188">
        <f>SUM(X19:X19)-SUM(J19:J19)</f>
        <v>-65000</v>
      </c>
      <c r="AB19" s="85">
        <f>SUM(X19:X19)/SUM(J19:J19)</f>
        <v>0.23529411764706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0.4</v>
      </c>
      <c r="BP19" s="121">
        <v>1</v>
      </c>
      <c r="BQ19" s="122">
        <f>IFERROR(BP19/BN19,"-")</f>
        <v>0.5</v>
      </c>
      <c r="BR19" s="123">
        <v>20000</v>
      </c>
      <c r="BS19" s="124">
        <f>IFERROR(BR19/BN19,"-")</f>
        <v>10000</v>
      </c>
      <c r="BT19" s="125"/>
      <c r="BU19" s="125"/>
      <c r="BV19" s="125">
        <v>1</v>
      </c>
      <c r="BW19" s="126">
        <v>3</v>
      </c>
      <c r="BX19" s="127">
        <f>IF(P19=0,"",IF(BW19=0,"",(BW19/P19)))</f>
        <v>0.6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20000</v>
      </c>
      <c r="CQ19" s="141">
        <v>20000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10</v>
      </c>
      <c r="B20" s="203" t="s">
        <v>101</v>
      </c>
      <c r="C20" s="203"/>
      <c r="D20" s="203" t="s">
        <v>61</v>
      </c>
      <c r="E20" s="203" t="s">
        <v>80</v>
      </c>
      <c r="F20" s="203" t="s">
        <v>63</v>
      </c>
      <c r="G20" s="203" t="s">
        <v>76</v>
      </c>
      <c r="H20" s="90" t="s">
        <v>97</v>
      </c>
      <c r="I20" s="204" t="s">
        <v>102</v>
      </c>
      <c r="J20" s="188">
        <v>65000</v>
      </c>
      <c r="K20" s="81">
        <v>4</v>
      </c>
      <c r="L20" s="81">
        <v>0</v>
      </c>
      <c r="M20" s="81">
        <v>8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>
        <f>IFERROR(J20/SUM(P20:P21),"-")</f>
        <v>16250</v>
      </c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>
        <f>SUM(X20:X21)-SUM(J20:J21)</f>
        <v>585000</v>
      </c>
      <c r="AB20" s="85">
        <f>SUM(X20:X21)/SUM(J20:J21)</f>
        <v>10</v>
      </c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103</v>
      </c>
      <c r="C21" s="203"/>
      <c r="D21" s="203" t="s">
        <v>61</v>
      </c>
      <c r="E21" s="203" t="s">
        <v>80</v>
      </c>
      <c r="F21" s="203" t="s">
        <v>68</v>
      </c>
      <c r="G21" s="203"/>
      <c r="H21" s="90"/>
      <c r="I21" s="90"/>
      <c r="J21" s="188"/>
      <c r="K21" s="81">
        <v>29</v>
      </c>
      <c r="L21" s="81">
        <v>20</v>
      </c>
      <c r="M21" s="81">
        <v>10</v>
      </c>
      <c r="N21" s="91">
        <v>4</v>
      </c>
      <c r="O21" s="92">
        <v>0</v>
      </c>
      <c r="P21" s="93">
        <f>N21+O21</f>
        <v>4</v>
      </c>
      <c r="Q21" s="82">
        <f>IFERROR(P21/M21,"-")</f>
        <v>0.4</v>
      </c>
      <c r="R21" s="81">
        <v>1</v>
      </c>
      <c r="S21" s="81">
        <v>1</v>
      </c>
      <c r="T21" s="82">
        <f>IFERROR(S21/(O21+P21),"-")</f>
        <v>0.25</v>
      </c>
      <c r="U21" s="182"/>
      <c r="V21" s="84">
        <v>1</v>
      </c>
      <c r="W21" s="82">
        <f>IF(P21=0,"-",V21/P21)</f>
        <v>0.25</v>
      </c>
      <c r="X21" s="186">
        <v>650000</v>
      </c>
      <c r="Y21" s="187">
        <f>IFERROR(X21/P21,"-")</f>
        <v>162500</v>
      </c>
      <c r="Z21" s="187">
        <f>IFERROR(X21/V21,"-")</f>
        <v>650000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0.25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2</v>
      </c>
      <c r="BX21" s="127">
        <f>IF(P21=0,"",IF(BW21=0,"",(BW21/P21)))</f>
        <v>0.5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</v>
      </c>
      <c r="CG21" s="134">
        <f>IF(P21=0,"",IF(CF21=0,"",(CF21/P21)))</f>
        <v>0.25</v>
      </c>
      <c r="CH21" s="135">
        <v>1</v>
      </c>
      <c r="CI21" s="136">
        <f>IFERROR(CH21/CF21,"-")</f>
        <v>1</v>
      </c>
      <c r="CJ21" s="137">
        <v>650000</v>
      </c>
      <c r="CK21" s="138">
        <f>IFERROR(CJ21/CF21,"-")</f>
        <v>650000</v>
      </c>
      <c r="CL21" s="139"/>
      <c r="CM21" s="139"/>
      <c r="CN21" s="139">
        <v>1</v>
      </c>
      <c r="CO21" s="140">
        <v>1</v>
      </c>
      <c r="CP21" s="141">
        <v>650000</v>
      </c>
      <c r="CQ21" s="141">
        <v>650000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0.076923076923077</v>
      </c>
      <c r="B22" s="203" t="s">
        <v>104</v>
      </c>
      <c r="C22" s="203"/>
      <c r="D22" s="203" t="s">
        <v>70</v>
      </c>
      <c r="E22" s="203" t="s">
        <v>84</v>
      </c>
      <c r="F22" s="203" t="s">
        <v>68</v>
      </c>
      <c r="G22" s="203" t="s">
        <v>81</v>
      </c>
      <c r="H22" s="90" t="s">
        <v>97</v>
      </c>
      <c r="I22" s="204" t="s">
        <v>102</v>
      </c>
      <c r="J22" s="188">
        <v>65000</v>
      </c>
      <c r="K22" s="81">
        <v>20</v>
      </c>
      <c r="L22" s="81">
        <v>16</v>
      </c>
      <c r="M22" s="81">
        <v>7</v>
      </c>
      <c r="N22" s="91">
        <v>5</v>
      </c>
      <c r="O22" s="92">
        <v>0</v>
      </c>
      <c r="P22" s="93">
        <f>N22+O22</f>
        <v>5</v>
      </c>
      <c r="Q22" s="82">
        <f>IFERROR(P22/M22,"-")</f>
        <v>0.71428571428571</v>
      </c>
      <c r="R22" s="81">
        <v>2</v>
      </c>
      <c r="S22" s="81">
        <v>0</v>
      </c>
      <c r="T22" s="82">
        <f>IFERROR(S22/(O22+P22),"-")</f>
        <v>0</v>
      </c>
      <c r="U22" s="182">
        <f>IFERROR(J22/SUM(P22:P22),"-")</f>
        <v>13000</v>
      </c>
      <c r="V22" s="84">
        <v>1</v>
      </c>
      <c r="W22" s="82">
        <f>IF(P22=0,"-",V22/P22)</f>
        <v>0.2</v>
      </c>
      <c r="X22" s="186">
        <v>5000</v>
      </c>
      <c r="Y22" s="187">
        <f>IFERROR(X22/P22,"-")</f>
        <v>1000</v>
      </c>
      <c r="Z22" s="187">
        <f>IFERROR(X22/V22,"-")</f>
        <v>5000</v>
      </c>
      <c r="AA22" s="188">
        <f>SUM(X22:X22)-SUM(J22:J22)</f>
        <v>-60000</v>
      </c>
      <c r="AB22" s="85">
        <f>SUM(X22:X22)/SUM(J22:J22)</f>
        <v>0.076923076923077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0.2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4</v>
      </c>
      <c r="BX22" s="127">
        <f>IF(P22=0,"",IF(BW22=0,"",(BW22/P22)))</f>
        <v>0.8</v>
      </c>
      <c r="BY22" s="128">
        <v>1</v>
      </c>
      <c r="BZ22" s="129">
        <f>IFERROR(BY22/BW22,"-")</f>
        <v>0.25</v>
      </c>
      <c r="CA22" s="130">
        <v>5000</v>
      </c>
      <c r="CB22" s="131">
        <f>IFERROR(CA22/BW22,"-")</f>
        <v>1250</v>
      </c>
      <c r="CC22" s="132">
        <v>1</v>
      </c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5000</v>
      </c>
      <c r="CQ22" s="141">
        <v>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0.046153846153846</v>
      </c>
      <c r="B23" s="203" t="s">
        <v>105</v>
      </c>
      <c r="C23" s="203"/>
      <c r="D23" s="203" t="s">
        <v>61</v>
      </c>
      <c r="E23" s="203" t="s">
        <v>88</v>
      </c>
      <c r="F23" s="203" t="s">
        <v>63</v>
      </c>
      <c r="G23" s="203" t="s">
        <v>85</v>
      </c>
      <c r="H23" s="90" t="s">
        <v>97</v>
      </c>
      <c r="I23" s="205" t="s">
        <v>106</v>
      </c>
      <c r="J23" s="188">
        <v>65000</v>
      </c>
      <c r="K23" s="81">
        <v>4</v>
      </c>
      <c r="L23" s="81">
        <v>0</v>
      </c>
      <c r="M23" s="81">
        <v>14</v>
      </c>
      <c r="N23" s="91">
        <v>3</v>
      </c>
      <c r="O23" s="92">
        <v>0</v>
      </c>
      <c r="P23" s="93">
        <f>N23+O23</f>
        <v>3</v>
      </c>
      <c r="Q23" s="82">
        <f>IFERROR(P23/M23,"-")</f>
        <v>0.21428571428571</v>
      </c>
      <c r="R23" s="81">
        <v>0</v>
      </c>
      <c r="S23" s="81">
        <v>1</v>
      </c>
      <c r="T23" s="82">
        <f>IFERROR(S23/(O23+P23),"-")</f>
        <v>0.33333333333333</v>
      </c>
      <c r="U23" s="182">
        <f>IFERROR(J23/SUM(P23:P24),"-")</f>
        <v>10833.333333333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SUM(X23:X24)-SUM(J23:J24)</f>
        <v>-62000</v>
      </c>
      <c r="AB23" s="85">
        <f>SUM(X23:X24)/SUM(J23:J24)</f>
        <v>0.046153846153846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0.33333333333333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0.33333333333333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0.33333333333333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107</v>
      </c>
      <c r="C24" s="203"/>
      <c r="D24" s="203" t="s">
        <v>61</v>
      </c>
      <c r="E24" s="203" t="s">
        <v>88</v>
      </c>
      <c r="F24" s="203" t="s">
        <v>68</v>
      </c>
      <c r="G24" s="203"/>
      <c r="H24" s="90"/>
      <c r="I24" s="90"/>
      <c r="J24" s="188"/>
      <c r="K24" s="81">
        <v>18</v>
      </c>
      <c r="L24" s="81">
        <v>13</v>
      </c>
      <c r="M24" s="81">
        <v>1</v>
      </c>
      <c r="N24" s="91">
        <v>3</v>
      </c>
      <c r="O24" s="92">
        <v>0</v>
      </c>
      <c r="P24" s="93">
        <f>N24+O24</f>
        <v>3</v>
      </c>
      <c r="Q24" s="82">
        <f>IFERROR(P24/M24,"-")</f>
        <v>3</v>
      </c>
      <c r="R24" s="81">
        <v>0</v>
      </c>
      <c r="S24" s="81">
        <v>2</v>
      </c>
      <c r="T24" s="82">
        <f>IFERROR(S24/(O24+P24),"-")</f>
        <v>0.66666666666667</v>
      </c>
      <c r="U24" s="182"/>
      <c r="V24" s="84">
        <v>1</v>
      </c>
      <c r="W24" s="82">
        <f>IF(P24=0,"-",V24/P24)</f>
        <v>0.33333333333333</v>
      </c>
      <c r="X24" s="186">
        <v>3000</v>
      </c>
      <c r="Y24" s="187">
        <f>IFERROR(X24/P24,"-")</f>
        <v>1000</v>
      </c>
      <c r="Z24" s="187">
        <f>IFERROR(X24/V24,"-")</f>
        <v>3000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0.66666666666667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0.33333333333333</v>
      </c>
      <c r="BP24" s="121">
        <v>1</v>
      </c>
      <c r="BQ24" s="122">
        <f>IFERROR(BP24/BN24,"-")</f>
        <v>1</v>
      </c>
      <c r="BR24" s="123">
        <v>3000</v>
      </c>
      <c r="BS24" s="124">
        <f>IFERROR(BR24/BN24,"-")</f>
        <v>3000</v>
      </c>
      <c r="BT24" s="125">
        <v>1</v>
      </c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3000</v>
      </c>
      <c r="CQ24" s="141">
        <v>3000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2.28</v>
      </c>
      <c r="B25" s="203" t="s">
        <v>108</v>
      </c>
      <c r="C25" s="203"/>
      <c r="D25" s="203" t="s">
        <v>68</v>
      </c>
      <c r="E25" s="203" t="s">
        <v>109</v>
      </c>
      <c r="F25" s="203" t="s">
        <v>63</v>
      </c>
      <c r="G25" s="203" t="s">
        <v>110</v>
      </c>
      <c r="H25" s="90" t="s">
        <v>111</v>
      </c>
      <c r="I25" s="90" t="s">
        <v>112</v>
      </c>
      <c r="J25" s="188">
        <v>50000</v>
      </c>
      <c r="K25" s="81">
        <v>4</v>
      </c>
      <c r="L25" s="81">
        <v>0</v>
      </c>
      <c r="M25" s="81">
        <v>17</v>
      </c>
      <c r="N25" s="91">
        <v>3</v>
      </c>
      <c r="O25" s="92">
        <v>0</v>
      </c>
      <c r="P25" s="93">
        <f>N25+O25</f>
        <v>3</v>
      </c>
      <c r="Q25" s="82">
        <f>IFERROR(P25/M25,"-")</f>
        <v>0.17647058823529</v>
      </c>
      <c r="R25" s="81">
        <v>0</v>
      </c>
      <c r="S25" s="81">
        <v>1</v>
      </c>
      <c r="T25" s="82">
        <f>IFERROR(S25/(O25+P25),"-")</f>
        <v>0.33333333333333</v>
      </c>
      <c r="U25" s="182">
        <f>IFERROR(J25/SUM(P25:P26),"-")</f>
        <v>6250</v>
      </c>
      <c r="V25" s="84">
        <v>1</v>
      </c>
      <c r="W25" s="82">
        <f>IF(P25=0,"-",V25/P25)</f>
        <v>0.33333333333333</v>
      </c>
      <c r="X25" s="186">
        <v>8000</v>
      </c>
      <c r="Y25" s="187">
        <f>IFERROR(X25/P25,"-")</f>
        <v>2666.6666666667</v>
      </c>
      <c r="Z25" s="187">
        <f>IFERROR(X25/V25,"-")</f>
        <v>8000</v>
      </c>
      <c r="AA25" s="188">
        <f>SUM(X25:X26)-SUM(J25:J26)</f>
        <v>64000</v>
      </c>
      <c r="AB25" s="85">
        <f>SUM(X25:X26)/SUM(J25:J26)</f>
        <v>2.28</v>
      </c>
      <c r="AC25" s="79"/>
      <c r="AD25" s="94">
        <v>1</v>
      </c>
      <c r="AE25" s="95">
        <f>IF(P25=0,"",IF(AD25=0,"",(AD25/P25)))</f>
        <v>0.33333333333333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0.33333333333333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1</v>
      </c>
      <c r="BF25" s="113">
        <f>IF(P25=0,"",IF(BE25=0,"",(BE25/P25)))</f>
        <v>0.33333333333333</v>
      </c>
      <c r="BG25" s="112">
        <v>1</v>
      </c>
      <c r="BH25" s="114">
        <f>IFERROR(BG25/BE25,"-")</f>
        <v>1</v>
      </c>
      <c r="BI25" s="115">
        <v>8000</v>
      </c>
      <c r="BJ25" s="116">
        <f>IFERROR(BI25/BE25,"-")</f>
        <v>8000</v>
      </c>
      <c r="BK25" s="117"/>
      <c r="BL25" s="117">
        <v>1</v>
      </c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8000</v>
      </c>
      <c r="CQ25" s="141">
        <v>8000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113</v>
      </c>
      <c r="C26" s="203"/>
      <c r="D26" s="203" t="s">
        <v>68</v>
      </c>
      <c r="E26" s="203" t="s">
        <v>109</v>
      </c>
      <c r="F26" s="203" t="s">
        <v>68</v>
      </c>
      <c r="G26" s="203"/>
      <c r="H26" s="90"/>
      <c r="I26" s="90"/>
      <c r="J26" s="188"/>
      <c r="K26" s="81">
        <v>12</v>
      </c>
      <c r="L26" s="81">
        <v>10</v>
      </c>
      <c r="M26" s="81">
        <v>23</v>
      </c>
      <c r="N26" s="91">
        <v>4</v>
      </c>
      <c r="O26" s="92">
        <v>1</v>
      </c>
      <c r="P26" s="93">
        <f>N26+O26</f>
        <v>5</v>
      </c>
      <c r="Q26" s="82">
        <f>IFERROR(P26/M26,"-")</f>
        <v>0.21739130434783</v>
      </c>
      <c r="R26" s="81">
        <v>2</v>
      </c>
      <c r="S26" s="81">
        <v>0</v>
      </c>
      <c r="T26" s="82">
        <f>IFERROR(S26/(O26+P26),"-")</f>
        <v>0</v>
      </c>
      <c r="U26" s="182"/>
      <c r="V26" s="84">
        <v>3</v>
      </c>
      <c r="W26" s="82">
        <f>IF(P26=0,"-",V26/P26)</f>
        <v>0.6</v>
      </c>
      <c r="X26" s="186">
        <v>106000</v>
      </c>
      <c r="Y26" s="187">
        <f>IFERROR(X26/P26,"-")</f>
        <v>21200</v>
      </c>
      <c r="Z26" s="187">
        <f>IFERROR(X26/V26,"-")</f>
        <v>35333.333333333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0.4</v>
      </c>
      <c r="BG26" s="112">
        <v>1</v>
      </c>
      <c r="BH26" s="114">
        <f>IFERROR(BG26/BE26,"-")</f>
        <v>0.5</v>
      </c>
      <c r="BI26" s="115">
        <v>3000</v>
      </c>
      <c r="BJ26" s="116">
        <f>IFERROR(BI26/BE26,"-")</f>
        <v>1500</v>
      </c>
      <c r="BK26" s="117">
        <v>1</v>
      </c>
      <c r="BL26" s="117"/>
      <c r="BM26" s="117"/>
      <c r="BN26" s="119">
        <v>2</v>
      </c>
      <c r="BO26" s="120">
        <f>IF(P26=0,"",IF(BN26=0,"",(BN26/P26)))</f>
        <v>0.4</v>
      </c>
      <c r="BP26" s="121">
        <v>1</v>
      </c>
      <c r="BQ26" s="122">
        <f>IFERROR(BP26/BN26,"-")</f>
        <v>0.5</v>
      </c>
      <c r="BR26" s="123">
        <v>18000</v>
      </c>
      <c r="BS26" s="124">
        <f>IFERROR(BR26/BN26,"-")</f>
        <v>9000</v>
      </c>
      <c r="BT26" s="125"/>
      <c r="BU26" s="125"/>
      <c r="BV26" s="125">
        <v>1</v>
      </c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>
        <v>1</v>
      </c>
      <c r="CG26" s="134">
        <f>IF(P26=0,"",IF(CF26=0,"",(CF26/P26)))</f>
        <v>0.2</v>
      </c>
      <c r="CH26" s="135">
        <v>1</v>
      </c>
      <c r="CI26" s="136">
        <f>IFERROR(CH26/CF26,"-")</f>
        <v>1</v>
      </c>
      <c r="CJ26" s="137">
        <v>85000</v>
      </c>
      <c r="CK26" s="138">
        <f>IFERROR(CJ26/CF26,"-")</f>
        <v>85000</v>
      </c>
      <c r="CL26" s="139"/>
      <c r="CM26" s="139"/>
      <c r="CN26" s="139">
        <v>1</v>
      </c>
      <c r="CO26" s="140">
        <v>3</v>
      </c>
      <c r="CP26" s="141">
        <v>106000</v>
      </c>
      <c r="CQ26" s="141">
        <v>85000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0.86</v>
      </c>
      <c r="B27" s="203" t="s">
        <v>114</v>
      </c>
      <c r="C27" s="203"/>
      <c r="D27" s="203" t="s">
        <v>68</v>
      </c>
      <c r="E27" s="203" t="s">
        <v>115</v>
      </c>
      <c r="F27" s="203" t="s">
        <v>63</v>
      </c>
      <c r="G27" s="203" t="s">
        <v>110</v>
      </c>
      <c r="H27" s="90" t="s">
        <v>111</v>
      </c>
      <c r="I27" s="204" t="s">
        <v>77</v>
      </c>
      <c r="J27" s="188">
        <v>50000</v>
      </c>
      <c r="K27" s="81">
        <v>11</v>
      </c>
      <c r="L27" s="81">
        <v>0</v>
      </c>
      <c r="M27" s="81">
        <v>42</v>
      </c>
      <c r="N27" s="91">
        <v>7</v>
      </c>
      <c r="O27" s="92">
        <v>0</v>
      </c>
      <c r="P27" s="93">
        <f>N27+O27</f>
        <v>7</v>
      </c>
      <c r="Q27" s="82">
        <f>IFERROR(P27/M27,"-")</f>
        <v>0.16666666666667</v>
      </c>
      <c r="R27" s="81">
        <v>0</v>
      </c>
      <c r="S27" s="81">
        <v>2</v>
      </c>
      <c r="T27" s="82">
        <f>IFERROR(S27/(O27+P27),"-")</f>
        <v>0.28571428571429</v>
      </c>
      <c r="U27" s="182">
        <f>IFERROR(J27/SUM(P27:P28),"-")</f>
        <v>4545.4545454545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SUM(X27:X28)-SUM(J27:J28)</f>
        <v>-7000</v>
      </c>
      <c r="AB27" s="85">
        <f>SUM(X27:X28)/SUM(J27:J28)</f>
        <v>0.86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0.14285714285714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6</v>
      </c>
      <c r="BO27" s="120">
        <f>IF(P27=0,"",IF(BN27=0,"",(BN27/P27)))</f>
        <v>0.85714285714286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116</v>
      </c>
      <c r="C28" s="203"/>
      <c r="D28" s="203" t="s">
        <v>68</v>
      </c>
      <c r="E28" s="203" t="s">
        <v>115</v>
      </c>
      <c r="F28" s="203" t="s">
        <v>68</v>
      </c>
      <c r="G28" s="203"/>
      <c r="H28" s="90"/>
      <c r="I28" s="90"/>
      <c r="J28" s="188"/>
      <c r="K28" s="81">
        <v>26</v>
      </c>
      <c r="L28" s="81">
        <v>23</v>
      </c>
      <c r="M28" s="81">
        <v>4</v>
      </c>
      <c r="N28" s="91">
        <v>4</v>
      </c>
      <c r="O28" s="92">
        <v>0</v>
      </c>
      <c r="P28" s="93">
        <f>N28+O28</f>
        <v>4</v>
      </c>
      <c r="Q28" s="82">
        <f>IFERROR(P28/M28,"-")</f>
        <v>1</v>
      </c>
      <c r="R28" s="81">
        <v>0</v>
      </c>
      <c r="S28" s="81">
        <v>1</v>
      </c>
      <c r="T28" s="82">
        <f>IFERROR(S28/(O28+P28),"-")</f>
        <v>0.25</v>
      </c>
      <c r="U28" s="182"/>
      <c r="V28" s="84">
        <v>2</v>
      </c>
      <c r="W28" s="82">
        <f>IF(P28=0,"-",V28/P28)</f>
        <v>0.5</v>
      </c>
      <c r="X28" s="186">
        <v>43000</v>
      </c>
      <c r="Y28" s="187">
        <f>IFERROR(X28/P28,"-")</f>
        <v>10750</v>
      </c>
      <c r="Z28" s="187">
        <f>IFERROR(X28/V28,"-")</f>
        <v>21500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0.25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0.5</v>
      </c>
      <c r="BG28" s="112">
        <v>1</v>
      </c>
      <c r="BH28" s="114">
        <f>IFERROR(BG28/BE28,"-")</f>
        <v>0.5</v>
      </c>
      <c r="BI28" s="115">
        <v>28000</v>
      </c>
      <c r="BJ28" s="116">
        <f>IFERROR(BI28/BE28,"-")</f>
        <v>14000</v>
      </c>
      <c r="BK28" s="117"/>
      <c r="BL28" s="117"/>
      <c r="BM28" s="117">
        <v>1</v>
      </c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1</v>
      </c>
      <c r="BX28" s="127">
        <f>IF(P28=0,"",IF(BW28=0,"",(BW28/P28)))</f>
        <v>0.25</v>
      </c>
      <c r="BY28" s="128">
        <v>1</v>
      </c>
      <c r="BZ28" s="129">
        <f>IFERROR(BY28/BW28,"-")</f>
        <v>1</v>
      </c>
      <c r="CA28" s="130">
        <v>15000</v>
      </c>
      <c r="CB28" s="131">
        <f>IFERROR(CA28/BW28,"-")</f>
        <v>15000</v>
      </c>
      <c r="CC28" s="132"/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2</v>
      </c>
      <c r="CP28" s="141">
        <v>43000</v>
      </c>
      <c r="CQ28" s="141">
        <v>28000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</v>
      </c>
      <c r="B29" s="203" t="s">
        <v>117</v>
      </c>
      <c r="C29" s="203"/>
      <c r="D29" s="203" t="s">
        <v>68</v>
      </c>
      <c r="E29" s="203" t="s">
        <v>118</v>
      </c>
      <c r="F29" s="203" t="s">
        <v>63</v>
      </c>
      <c r="G29" s="203" t="s">
        <v>110</v>
      </c>
      <c r="H29" s="90" t="s">
        <v>111</v>
      </c>
      <c r="I29" s="90" t="s">
        <v>82</v>
      </c>
      <c r="J29" s="188">
        <v>50000</v>
      </c>
      <c r="K29" s="81">
        <v>7</v>
      </c>
      <c r="L29" s="81">
        <v>0</v>
      </c>
      <c r="M29" s="81">
        <v>38</v>
      </c>
      <c r="N29" s="91">
        <v>1</v>
      </c>
      <c r="O29" s="92">
        <v>0</v>
      </c>
      <c r="P29" s="93">
        <f>N29+O29</f>
        <v>1</v>
      </c>
      <c r="Q29" s="82">
        <f>IFERROR(P29/M29,"-")</f>
        <v>0.026315789473684</v>
      </c>
      <c r="R29" s="81">
        <v>0</v>
      </c>
      <c r="S29" s="81">
        <v>0</v>
      </c>
      <c r="T29" s="82">
        <f>IFERROR(S29/(O29+P29),"-")</f>
        <v>0</v>
      </c>
      <c r="U29" s="182">
        <f>IFERROR(J29/SUM(P29:P30),"-")</f>
        <v>50000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-50000</v>
      </c>
      <c r="AB29" s="85">
        <f>SUM(X29:X30)/SUM(J29:J30)</f>
        <v>0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1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/>
      <c r="D30" s="203" t="s">
        <v>68</v>
      </c>
      <c r="E30" s="203" t="s">
        <v>118</v>
      </c>
      <c r="F30" s="203" t="s">
        <v>68</v>
      </c>
      <c r="G30" s="203"/>
      <c r="H30" s="90"/>
      <c r="I30" s="90"/>
      <c r="J30" s="188"/>
      <c r="K30" s="81">
        <v>21</v>
      </c>
      <c r="L30" s="81">
        <v>16</v>
      </c>
      <c r="M30" s="81">
        <v>8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0.06</v>
      </c>
      <c r="B31" s="203" t="s">
        <v>120</v>
      </c>
      <c r="C31" s="203"/>
      <c r="D31" s="203" t="s">
        <v>68</v>
      </c>
      <c r="E31" s="203" t="s">
        <v>121</v>
      </c>
      <c r="F31" s="203" t="s">
        <v>63</v>
      </c>
      <c r="G31" s="203" t="s">
        <v>110</v>
      </c>
      <c r="H31" s="90" t="s">
        <v>111</v>
      </c>
      <c r="I31" s="205" t="s">
        <v>122</v>
      </c>
      <c r="J31" s="188">
        <v>50000</v>
      </c>
      <c r="K31" s="81">
        <v>9</v>
      </c>
      <c r="L31" s="81">
        <v>0</v>
      </c>
      <c r="M31" s="81">
        <v>30</v>
      </c>
      <c r="N31" s="91">
        <v>6</v>
      </c>
      <c r="O31" s="92">
        <v>0</v>
      </c>
      <c r="P31" s="93">
        <f>N31+O31</f>
        <v>6</v>
      </c>
      <c r="Q31" s="82">
        <f>IFERROR(P31/M31,"-")</f>
        <v>0.2</v>
      </c>
      <c r="R31" s="81">
        <v>0</v>
      </c>
      <c r="S31" s="81">
        <v>3</v>
      </c>
      <c r="T31" s="82">
        <f>IFERROR(S31/(O31+P31),"-")</f>
        <v>0.5</v>
      </c>
      <c r="U31" s="182">
        <f>IFERROR(J31/SUM(P31:P32),"-")</f>
        <v>7142.8571428571</v>
      </c>
      <c r="V31" s="84">
        <v>1</v>
      </c>
      <c r="W31" s="82">
        <f>IF(P31=0,"-",V31/P31)</f>
        <v>0.16666666666667</v>
      </c>
      <c r="X31" s="186">
        <v>3000</v>
      </c>
      <c r="Y31" s="187">
        <f>IFERROR(X31/P31,"-")</f>
        <v>500</v>
      </c>
      <c r="Z31" s="187">
        <f>IFERROR(X31/V31,"-")</f>
        <v>3000</v>
      </c>
      <c r="AA31" s="188">
        <f>SUM(X31:X32)-SUM(J31:J32)</f>
        <v>-47000</v>
      </c>
      <c r="AB31" s="85">
        <f>SUM(X31:X32)/SUM(J31:J32)</f>
        <v>0.06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3</v>
      </c>
      <c r="BF31" s="113">
        <f>IF(P31=0,"",IF(BE31=0,"",(BE31/P31)))</f>
        <v>0.5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0.33333333333333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0.16666666666667</v>
      </c>
      <c r="BY31" s="128">
        <v>1</v>
      </c>
      <c r="BZ31" s="129">
        <f>IFERROR(BY31/BW31,"-")</f>
        <v>1</v>
      </c>
      <c r="CA31" s="130">
        <v>3000</v>
      </c>
      <c r="CB31" s="131">
        <f>IFERROR(CA31/BW31,"-")</f>
        <v>3000</v>
      </c>
      <c r="CC31" s="132">
        <v>1</v>
      </c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3000</v>
      </c>
      <c r="CQ31" s="141">
        <v>3000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123</v>
      </c>
      <c r="C32" s="203"/>
      <c r="D32" s="203" t="s">
        <v>68</v>
      </c>
      <c r="E32" s="203" t="s">
        <v>121</v>
      </c>
      <c r="F32" s="203" t="s">
        <v>68</v>
      </c>
      <c r="G32" s="203"/>
      <c r="H32" s="90"/>
      <c r="I32" s="90"/>
      <c r="J32" s="188"/>
      <c r="K32" s="81">
        <v>20</v>
      </c>
      <c r="L32" s="81">
        <v>12</v>
      </c>
      <c r="M32" s="81">
        <v>0</v>
      </c>
      <c r="N32" s="91">
        <v>1</v>
      </c>
      <c r="O32" s="92">
        <v>0</v>
      </c>
      <c r="P32" s="93">
        <f>N32+O32</f>
        <v>1</v>
      </c>
      <c r="Q32" s="82" t="str">
        <f>IFERROR(P32/M32,"-")</f>
        <v>-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1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0.63333333333333</v>
      </c>
      <c r="B33" s="203" t="s">
        <v>124</v>
      </c>
      <c r="C33" s="203"/>
      <c r="D33" s="203" t="s">
        <v>125</v>
      </c>
      <c r="E33" s="203" t="s">
        <v>109</v>
      </c>
      <c r="F33" s="203" t="s">
        <v>63</v>
      </c>
      <c r="G33" s="203" t="s">
        <v>64</v>
      </c>
      <c r="H33" s="90" t="s">
        <v>126</v>
      </c>
      <c r="I33" s="205" t="s">
        <v>127</v>
      </c>
      <c r="J33" s="188">
        <v>30000</v>
      </c>
      <c r="K33" s="81">
        <v>4</v>
      </c>
      <c r="L33" s="81">
        <v>0</v>
      </c>
      <c r="M33" s="81">
        <v>40</v>
      </c>
      <c r="N33" s="91">
        <v>3</v>
      </c>
      <c r="O33" s="92">
        <v>0</v>
      </c>
      <c r="P33" s="93">
        <f>N33+O33</f>
        <v>3</v>
      </c>
      <c r="Q33" s="82">
        <f>IFERROR(P33/M33,"-")</f>
        <v>0.075</v>
      </c>
      <c r="R33" s="81">
        <v>1</v>
      </c>
      <c r="S33" s="81">
        <v>0</v>
      </c>
      <c r="T33" s="82">
        <f>IFERROR(S33/(O33+P33),"-")</f>
        <v>0</v>
      </c>
      <c r="U33" s="182">
        <f>IFERROR(J33/SUM(P33:P34),"-")</f>
        <v>10000</v>
      </c>
      <c r="V33" s="84">
        <v>1</v>
      </c>
      <c r="W33" s="82">
        <f>IF(P33=0,"-",V33/P33)</f>
        <v>0.33333333333333</v>
      </c>
      <c r="X33" s="186">
        <v>19000</v>
      </c>
      <c r="Y33" s="187">
        <f>IFERROR(X33/P33,"-")</f>
        <v>6333.3333333333</v>
      </c>
      <c r="Z33" s="187">
        <f>IFERROR(X33/V33,"-")</f>
        <v>19000</v>
      </c>
      <c r="AA33" s="188">
        <f>SUM(X33:X34)-SUM(J33:J34)</f>
        <v>-11000</v>
      </c>
      <c r="AB33" s="85">
        <f>SUM(X33:X34)/SUM(J33:J34)</f>
        <v>0.63333333333333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0.33333333333333</v>
      </c>
      <c r="BP33" s="121">
        <v>1</v>
      </c>
      <c r="BQ33" s="122">
        <f>IFERROR(BP33/BN33,"-")</f>
        <v>1</v>
      </c>
      <c r="BR33" s="123">
        <v>19000</v>
      </c>
      <c r="BS33" s="124">
        <f>IFERROR(BR33/BN33,"-")</f>
        <v>19000</v>
      </c>
      <c r="BT33" s="125"/>
      <c r="BU33" s="125"/>
      <c r="BV33" s="125">
        <v>1</v>
      </c>
      <c r="BW33" s="126">
        <v>2</v>
      </c>
      <c r="BX33" s="127">
        <f>IF(P33=0,"",IF(BW33=0,"",(BW33/P33)))</f>
        <v>0.66666666666667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19000</v>
      </c>
      <c r="CQ33" s="141">
        <v>19000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128</v>
      </c>
      <c r="C34" s="203"/>
      <c r="D34" s="203" t="s">
        <v>125</v>
      </c>
      <c r="E34" s="203" t="s">
        <v>109</v>
      </c>
      <c r="F34" s="203" t="s">
        <v>68</v>
      </c>
      <c r="G34" s="203"/>
      <c r="H34" s="90"/>
      <c r="I34" s="90"/>
      <c r="J34" s="188"/>
      <c r="K34" s="81">
        <v>35</v>
      </c>
      <c r="L34" s="81">
        <v>8</v>
      </c>
      <c r="M34" s="81">
        <v>1</v>
      </c>
      <c r="N34" s="91">
        <v>0</v>
      </c>
      <c r="O34" s="92">
        <v>0</v>
      </c>
      <c r="P34" s="93">
        <f>N34+O34</f>
        <v>0</v>
      </c>
      <c r="Q34" s="82">
        <f>IFERROR(P34/M34,"-")</f>
        <v>0</v>
      </c>
      <c r="R34" s="81">
        <v>0</v>
      </c>
      <c r="S34" s="81">
        <v>0</v>
      </c>
      <c r="T34" s="82" t="str">
        <f>IFERROR(S34/(O34+P34),"-")</f>
        <v>-</v>
      </c>
      <c r="U34" s="182"/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/>
      <c r="AB34" s="85"/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</v>
      </c>
      <c r="B35" s="203" t="s">
        <v>129</v>
      </c>
      <c r="C35" s="203"/>
      <c r="D35" s="203" t="s">
        <v>125</v>
      </c>
      <c r="E35" s="203" t="s">
        <v>115</v>
      </c>
      <c r="F35" s="203" t="s">
        <v>63</v>
      </c>
      <c r="G35" s="203" t="s">
        <v>64</v>
      </c>
      <c r="H35" s="90" t="s">
        <v>126</v>
      </c>
      <c r="I35" s="204" t="s">
        <v>77</v>
      </c>
      <c r="J35" s="188">
        <v>30000</v>
      </c>
      <c r="K35" s="81">
        <v>3</v>
      </c>
      <c r="L35" s="81">
        <v>0</v>
      </c>
      <c r="M35" s="81">
        <v>32</v>
      </c>
      <c r="N35" s="91">
        <v>1</v>
      </c>
      <c r="O35" s="92">
        <v>0</v>
      </c>
      <c r="P35" s="93">
        <f>N35+O35</f>
        <v>1</v>
      </c>
      <c r="Q35" s="82">
        <f>IFERROR(P35/M35,"-")</f>
        <v>0.03125</v>
      </c>
      <c r="R35" s="81">
        <v>0</v>
      </c>
      <c r="S35" s="81">
        <v>1</v>
      </c>
      <c r="T35" s="82">
        <f>IFERROR(S35/(O35+P35),"-")</f>
        <v>1</v>
      </c>
      <c r="U35" s="182">
        <f>IFERROR(J35/SUM(P35:P36),"-")</f>
        <v>10000</v>
      </c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>
        <f>SUM(X35:X36)-SUM(J35:J36)</f>
        <v>-30000</v>
      </c>
      <c r="AB35" s="85">
        <f>SUM(X35:X36)/SUM(J35:J36)</f>
        <v>0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130</v>
      </c>
      <c r="C36" s="203"/>
      <c r="D36" s="203" t="s">
        <v>125</v>
      </c>
      <c r="E36" s="203" t="s">
        <v>115</v>
      </c>
      <c r="F36" s="203" t="s">
        <v>68</v>
      </c>
      <c r="G36" s="203"/>
      <c r="H36" s="90"/>
      <c r="I36" s="90"/>
      <c r="J36" s="188"/>
      <c r="K36" s="81">
        <v>9</v>
      </c>
      <c r="L36" s="81">
        <v>6</v>
      </c>
      <c r="M36" s="81">
        <v>2</v>
      </c>
      <c r="N36" s="91">
        <v>2</v>
      </c>
      <c r="O36" s="92">
        <v>0</v>
      </c>
      <c r="P36" s="93">
        <f>N36+O36</f>
        <v>2</v>
      </c>
      <c r="Q36" s="82">
        <f>IFERROR(P36/M36,"-")</f>
        <v>1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2</v>
      </c>
      <c r="BO36" s="120">
        <f>IF(P36=0,"",IF(BN36=0,"",(BN36/P36)))</f>
        <v>1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</v>
      </c>
      <c r="B37" s="203" t="s">
        <v>131</v>
      </c>
      <c r="C37" s="203"/>
      <c r="D37" s="203" t="s">
        <v>125</v>
      </c>
      <c r="E37" s="203" t="s">
        <v>118</v>
      </c>
      <c r="F37" s="203" t="s">
        <v>63</v>
      </c>
      <c r="G37" s="203" t="s">
        <v>64</v>
      </c>
      <c r="H37" s="90" t="s">
        <v>126</v>
      </c>
      <c r="I37" s="205" t="s">
        <v>106</v>
      </c>
      <c r="J37" s="188">
        <v>30000</v>
      </c>
      <c r="K37" s="81">
        <v>5</v>
      </c>
      <c r="L37" s="81">
        <v>0</v>
      </c>
      <c r="M37" s="81">
        <v>52</v>
      </c>
      <c r="N37" s="91">
        <v>0</v>
      </c>
      <c r="O37" s="92">
        <v>0</v>
      </c>
      <c r="P37" s="93">
        <f>N37+O37</f>
        <v>0</v>
      </c>
      <c r="Q37" s="82">
        <f>IFERROR(P37/M37,"-")</f>
        <v>0</v>
      </c>
      <c r="R37" s="81">
        <v>0</v>
      </c>
      <c r="S37" s="81">
        <v>0</v>
      </c>
      <c r="T37" s="82" t="str">
        <f>IFERROR(S37/(O37+P37),"-")</f>
        <v>-</v>
      </c>
      <c r="U37" s="182" t="str">
        <f>IFERROR(J37/SUM(P37:P38),"-")</f>
        <v>-</v>
      </c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>
        <f>SUM(X37:X38)-SUM(J37:J38)</f>
        <v>-30000</v>
      </c>
      <c r="AB37" s="85">
        <f>SUM(X37:X38)/SUM(J37:J38)</f>
        <v>0</v>
      </c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132</v>
      </c>
      <c r="C38" s="203"/>
      <c r="D38" s="203" t="s">
        <v>125</v>
      </c>
      <c r="E38" s="203" t="s">
        <v>118</v>
      </c>
      <c r="F38" s="203" t="s">
        <v>68</v>
      </c>
      <c r="G38" s="203"/>
      <c r="H38" s="90"/>
      <c r="I38" s="90"/>
      <c r="J38" s="188"/>
      <c r="K38" s="81">
        <v>29</v>
      </c>
      <c r="L38" s="81">
        <v>2</v>
      </c>
      <c r="M38" s="81">
        <v>0</v>
      </c>
      <c r="N38" s="91">
        <v>0</v>
      </c>
      <c r="O38" s="92">
        <v>0</v>
      </c>
      <c r="P38" s="93">
        <f>N38+O38</f>
        <v>0</v>
      </c>
      <c r="Q38" s="82" t="str">
        <f>IFERROR(P38/M38,"-")</f>
        <v>-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</v>
      </c>
      <c r="B39" s="203" t="s">
        <v>133</v>
      </c>
      <c r="C39" s="203"/>
      <c r="D39" s="203" t="s">
        <v>125</v>
      </c>
      <c r="E39" s="203" t="s">
        <v>121</v>
      </c>
      <c r="F39" s="203" t="s">
        <v>63</v>
      </c>
      <c r="G39" s="203" t="s">
        <v>64</v>
      </c>
      <c r="H39" s="90" t="s">
        <v>126</v>
      </c>
      <c r="I39" s="204" t="s">
        <v>134</v>
      </c>
      <c r="J39" s="188">
        <v>30000</v>
      </c>
      <c r="K39" s="81">
        <v>5</v>
      </c>
      <c r="L39" s="81">
        <v>0</v>
      </c>
      <c r="M39" s="81">
        <v>24</v>
      </c>
      <c r="N39" s="91">
        <v>4</v>
      </c>
      <c r="O39" s="92">
        <v>0</v>
      </c>
      <c r="P39" s="93">
        <f>N39+O39</f>
        <v>4</v>
      </c>
      <c r="Q39" s="82">
        <f>IFERROR(P39/M39,"-")</f>
        <v>0.16666666666667</v>
      </c>
      <c r="R39" s="81">
        <v>0</v>
      </c>
      <c r="S39" s="81">
        <v>1</v>
      </c>
      <c r="T39" s="82">
        <f>IFERROR(S39/(O39+P39),"-")</f>
        <v>0.25</v>
      </c>
      <c r="U39" s="182">
        <f>IFERROR(J39/SUM(P39:P40),"-")</f>
        <v>7500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SUM(X39:X40)-SUM(J39:J40)</f>
        <v>-30000</v>
      </c>
      <c r="AB39" s="85">
        <f>SUM(X39:X40)/SUM(J39:J40)</f>
        <v>0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2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135</v>
      </c>
      <c r="C40" s="203"/>
      <c r="D40" s="203" t="s">
        <v>125</v>
      </c>
      <c r="E40" s="203" t="s">
        <v>121</v>
      </c>
      <c r="F40" s="203" t="s">
        <v>68</v>
      </c>
      <c r="G40" s="203"/>
      <c r="H40" s="90"/>
      <c r="I40" s="90"/>
      <c r="J40" s="188"/>
      <c r="K40" s="81">
        <v>0</v>
      </c>
      <c r="L40" s="81">
        <v>0</v>
      </c>
      <c r="M40" s="81">
        <v>0</v>
      </c>
      <c r="N40" s="91">
        <v>0</v>
      </c>
      <c r="O40" s="92">
        <v>0</v>
      </c>
      <c r="P40" s="93">
        <f>N40+O40</f>
        <v>0</v>
      </c>
      <c r="Q40" s="82" t="str">
        <f>IFERROR(P40/M40,"-")</f>
        <v>-</v>
      </c>
      <c r="R40" s="81">
        <v>0</v>
      </c>
      <c r="S40" s="81">
        <v>0</v>
      </c>
      <c r="T40" s="82" t="str">
        <f>IFERROR(S40/(O40+P40),"-")</f>
        <v>-</v>
      </c>
      <c r="U40" s="182"/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</v>
      </c>
      <c r="B41" s="203" t="s">
        <v>136</v>
      </c>
      <c r="C41" s="203"/>
      <c r="D41" s="203" t="s">
        <v>125</v>
      </c>
      <c r="E41" s="203" t="s">
        <v>109</v>
      </c>
      <c r="F41" s="203" t="s">
        <v>63</v>
      </c>
      <c r="G41" s="203" t="s">
        <v>64</v>
      </c>
      <c r="H41" s="90" t="s">
        <v>126</v>
      </c>
      <c r="I41" s="205" t="s">
        <v>122</v>
      </c>
      <c r="J41" s="188">
        <v>30000</v>
      </c>
      <c r="K41" s="81">
        <v>12</v>
      </c>
      <c r="L41" s="81">
        <v>0</v>
      </c>
      <c r="M41" s="81">
        <v>49</v>
      </c>
      <c r="N41" s="91">
        <v>4</v>
      </c>
      <c r="O41" s="92">
        <v>0</v>
      </c>
      <c r="P41" s="93">
        <f>N41+O41</f>
        <v>4</v>
      </c>
      <c r="Q41" s="82">
        <f>IFERROR(P41/M41,"-")</f>
        <v>0.081632653061224</v>
      </c>
      <c r="R41" s="81">
        <v>0</v>
      </c>
      <c r="S41" s="81">
        <v>0</v>
      </c>
      <c r="T41" s="82">
        <f>IFERROR(S41/(O41+P41),"-")</f>
        <v>0</v>
      </c>
      <c r="U41" s="182">
        <f>IFERROR(J41/SUM(P41:P42),"-")</f>
        <v>5000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SUM(X41:X42)-SUM(J41:J42)</f>
        <v>-30000</v>
      </c>
      <c r="AB41" s="85">
        <f>SUM(X41:X42)/SUM(J41:J42)</f>
        <v>0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0.25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2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0.25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137</v>
      </c>
      <c r="C42" s="203"/>
      <c r="D42" s="203" t="s">
        <v>125</v>
      </c>
      <c r="E42" s="203" t="s">
        <v>109</v>
      </c>
      <c r="F42" s="203" t="s">
        <v>68</v>
      </c>
      <c r="G42" s="203"/>
      <c r="H42" s="90"/>
      <c r="I42" s="90"/>
      <c r="J42" s="188"/>
      <c r="K42" s="81">
        <v>37</v>
      </c>
      <c r="L42" s="81">
        <v>7</v>
      </c>
      <c r="M42" s="81">
        <v>1</v>
      </c>
      <c r="N42" s="91">
        <v>2</v>
      </c>
      <c r="O42" s="92">
        <v>0</v>
      </c>
      <c r="P42" s="93">
        <f>N42+O42</f>
        <v>2</v>
      </c>
      <c r="Q42" s="82">
        <f>IFERROR(P42/M42,"-")</f>
        <v>2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1</v>
      </c>
      <c r="BX42" s="127">
        <f>IF(P42=0,"",IF(BW42=0,"",(BW42/P42)))</f>
        <v>0.5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</v>
      </c>
      <c r="B43" s="203" t="s">
        <v>138</v>
      </c>
      <c r="C43" s="203"/>
      <c r="D43" s="203" t="s">
        <v>125</v>
      </c>
      <c r="E43" s="203" t="s">
        <v>115</v>
      </c>
      <c r="F43" s="203" t="s">
        <v>63</v>
      </c>
      <c r="G43" s="203" t="s">
        <v>64</v>
      </c>
      <c r="H43" s="90" t="s">
        <v>126</v>
      </c>
      <c r="I43" s="204" t="s">
        <v>94</v>
      </c>
      <c r="J43" s="188">
        <v>30000</v>
      </c>
      <c r="K43" s="81">
        <v>3</v>
      </c>
      <c r="L43" s="81">
        <v>0</v>
      </c>
      <c r="M43" s="81">
        <v>31</v>
      </c>
      <c r="N43" s="91">
        <v>1</v>
      </c>
      <c r="O43" s="92">
        <v>0</v>
      </c>
      <c r="P43" s="93">
        <f>N43+O43</f>
        <v>1</v>
      </c>
      <c r="Q43" s="82">
        <f>IFERROR(P43/M43,"-")</f>
        <v>0.032258064516129</v>
      </c>
      <c r="R43" s="81">
        <v>0</v>
      </c>
      <c r="S43" s="81">
        <v>0</v>
      </c>
      <c r="T43" s="82">
        <f>IFERROR(S43/(O43+P43),"-")</f>
        <v>0</v>
      </c>
      <c r="U43" s="182">
        <f>IFERROR(J43/SUM(P43:P44),"-")</f>
        <v>15000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SUM(X43:X44)-SUM(J43:J44)</f>
        <v>-30000</v>
      </c>
      <c r="AB43" s="85">
        <f>SUM(X43:X44)/SUM(J43:J44)</f>
        <v>0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1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139</v>
      </c>
      <c r="C44" s="203"/>
      <c r="D44" s="203" t="s">
        <v>125</v>
      </c>
      <c r="E44" s="203" t="s">
        <v>115</v>
      </c>
      <c r="F44" s="203" t="s">
        <v>68</v>
      </c>
      <c r="G44" s="203"/>
      <c r="H44" s="90"/>
      <c r="I44" s="90"/>
      <c r="J44" s="188"/>
      <c r="K44" s="81">
        <v>12</v>
      </c>
      <c r="L44" s="81">
        <v>8</v>
      </c>
      <c r="M44" s="81">
        <v>0</v>
      </c>
      <c r="N44" s="91">
        <v>1</v>
      </c>
      <c r="O44" s="92">
        <v>0</v>
      </c>
      <c r="P44" s="93">
        <f>N44+O44</f>
        <v>1</v>
      </c>
      <c r="Q44" s="82" t="str">
        <f>IFERROR(P44/M44,"-")</f>
        <v>-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1</v>
      </c>
      <c r="BX44" s="127">
        <f>IF(P44=0,"",IF(BW44=0,"",(BW44/P44)))</f>
        <v>1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0.16666666666667</v>
      </c>
      <c r="B45" s="203" t="s">
        <v>140</v>
      </c>
      <c r="C45" s="203"/>
      <c r="D45" s="203" t="s">
        <v>125</v>
      </c>
      <c r="E45" s="203" t="s">
        <v>118</v>
      </c>
      <c r="F45" s="203" t="s">
        <v>63</v>
      </c>
      <c r="G45" s="203" t="s">
        <v>64</v>
      </c>
      <c r="H45" s="90" t="s">
        <v>126</v>
      </c>
      <c r="I45" s="205" t="s">
        <v>141</v>
      </c>
      <c r="J45" s="188">
        <v>30000</v>
      </c>
      <c r="K45" s="81">
        <v>8</v>
      </c>
      <c r="L45" s="81">
        <v>0</v>
      </c>
      <c r="M45" s="81">
        <v>43</v>
      </c>
      <c r="N45" s="91">
        <v>2</v>
      </c>
      <c r="O45" s="92">
        <v>0</v>
      </c>
      <c r="P45" s="93">
        <f>N45+O45</f>
        <v>2</v>
      </c>
      <c r="Q45" s="82">
        <f>IFERROR(P45/M45,"-")</f>
        <v>0.046511627906977</v>
      </c>
      <c r="R45" s="81">
        <v>0</v>
      </c>
      <c r="S45" s="81">
        <v>0</v>
      </c>
      <c r="T45" s="82">
        <f>IFERROR(S45/(O45+P45),"-")</f>
        <v>0</v>
      </c>
      <c r="U45" s="182">
        <f>IFERROR(J45/SUM(P45:P46),"-")</f>
        <v>4285.7142857143</v>
      </c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>
        <f>SUM(X45:X46)-SUM(J45:J46)</f>
        <v>-25000</v>
      </c>
      <c r="AB45" s="85">
        <f>SUM(X45:X46)/SUM(J45:J46)</f>
        <v>0.16666666666667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0.5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1</v>
      </c>
      <c r="BX45" s="127">
        <f>IF(P45=0,"",IF(BW45=0,"",(BW45/P45)))</f>
        <v>0.5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142</v>
      </c>
      <c r="C46" s="203"/>
      <c r="D46" s="203" t="s">
        <v>125</v>
      </c>
      <c r="E46" s="203" t="s">
        <v>118</v>
      </c>
      <c r="F46" s="203" t="s">
        <v>68</v>
      </c>
      <c r="G46" s="203"/>
      <c r="H46" s="90"/>
      <c r="I46" s="90"/>
      <c r="J46" s="188"/>
      <c r="K46" s="81">
        <v>426</v>
      </c>
      <c r="L46" s="81">
        <v>13</v>
      </c>
      <c r="M46" s="81">
        <v>119</v>
      </c>
      <c r="N46" s="91">
        <v>5</v>
      </c>
      <c r="O46" s="92">
        <v>0</v>
      </c>
      <c r="P46" s="93">
        <f>N46+O46</f>
        <v>5</v>
      </c>
      <c r="Q46" s="82">
        <f>IFERROR(P46/M46,"-")</f>
        <v>0.042016806722689</v>
      </c>
      <c r="R46" s="81">
        <v>3</v>
      </c>
      <c r="S46" s="81">
        <v>1</v>
      </c>
      <c r="T46" s="82">
        <f>IFERROR(S46/(O46+P46),"-")</f>
        <v>0.2</v>
      </c>
      <c r="U46" s="182"/>
      <c r="V46" s="84">
        <v>1</v>
      </c>
      <c r="W46" s="82">
        <f>IF(P46=0,"-",V46/P46)</f>
        <v>0.2</v>
      </c>
      <c r="X46" s="186">
        <v>5000</v>
      </c>
      <c r="Y46" s="187">
        <f>IFERROR(X46/P46,"-")</f>
        <v>1000</v>
      </c>
      <c r="Z46" s="187">
        <f>IFERROR(X46/V46,"-")</f>
        <v>5000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1</v>
      </c>
      <c r="AW46" s="107">
        <f>IF(P46=0,"",IF(AV46=0,"",(AV46/P46)))</f>
        <v>0.2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2</v>
      </c>
      <c r="BF46" s="113">
        <f>IF(P46=0,"",IF(BE46=0,"",(BE46/P46)))</f>
        <v>0.4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2</v>
      </c>
      <c r="BO46" s="120">
        <f>IF(P46=0,"",IF(BN46=0,"",(BN46/P46)))</f>
        <v>0.4</v>
      </c>
      <c r="BP46" s="121">
        <v>1</v>
      </c>
      <c r="BQ46" s="122">
        <f>IFERROR(BP46/BN46,"-")</f>
        <v>0.5</v>
      </c>
      <c r="BR46" s="123">
        <v>5000</v>
      </c>
      <c r="BS46" s="124">
        <f>IFERROR(BR46/BN46,"-")</f>
        <v>2500</v>
      </c>
      <c r="BT46" s="125">
        <v>1</v>
      </c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5000</v>
      </c>
      <c r="CQ46" s="141">
        <v>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</v>
      </c>
      <c r="B47" s="203" t="s">
        <v>143</v>
      </c>
      <c r="C47" s="203"/>
      <c r="D47" s="203" t="s">
        <v>125</v>
      </c>
      <c r="E47" s="203" t="s">
        <v>121</v>
      </c>
      <c r="F47" s="203" t="s">
        <v>63</v>
      </c>
      <c r="G47" s="203" t="s">
        <v>64</v>
      </c>
      <c r="H47" s="90" t="s">
        <v>126</v>
      </c>
      <c r="I47" s="204" t="s">
        <v>102</v>
      </c>
      <c r="J47" s="188">
        <v>30000</v>
      </c>
      <c r="K47" s="81">
        <v>1</v>
      </c>
      <c r="L47" s="81">
        <v>0</v>
      </c>
      <c r="M47" s="81">
        <v>14</v>
      </c>
      <c r="N47" s="91">
        <v>1</v>
      </c>
      <c r="O47" s="92">
        <v>0</v>
      </c>
      <c r="P47" s="93">
        <f>N47+O47</f>
        <v>1</v>
      </c>
      <c r="Q47" s="82">
        <f>IFERROR(P47/M47,"-")</f>
        <v>0.071428571428571</v>
      </c>
      <c r="R47" s="81">
        <v>0</v>
      </c>
      <c r="S47" s="81">
        <v>0</v>
      </c>
      <c r="T47" s="82">
        <f>IFERROR(S47/(O47+P47),"-")</f>
        <v>0</v>
      </c>
      <c r="U47" s="182">
        <f>IFERROR(J47/SUM(P47:P48),"-")</f>
        <v>15000</v>
      </c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>
        <f>SUM(X47:X48)-SUM(J47:J48)</f>
        <v>-30000</v>
      </c>
      <c r="AB47" s="85">
        <f>SUM(X47:X48)/SUM(J47:J48)</f>
        <v>0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1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144</v>
      </c>
      <c r="C48" s="203"/>
      <c r="D48" s="203" t="s">
        <v>125</v>
      </c>
      <c r="E48" s="203" t="s">
        <v>121</v>
      </c>
      <c r="F48" s="203" t="s">
        <v>68</v>
      </c>
      <c r="G48" s="203"/>
      <c r="H48" s="90"/>
      <c r="I48" s="90"/>
      <c r="J48" s="188"/>
      <c r="K48" s="81">
        <v>10</v>
      </c>
      <c r="L48" s="81">
        <v>6</v>
      </c>
      <c r="M48" s="81">
        <v>1</v>
      </c>
      <c r="N48" s="91">
        <v>1</v>
      </c>
      <c r="O48" s="92">
        <v>0</v>
      </c>
      <c r="P48" s="93">
        <f>N48+O48</f>
        <v>1</v>
      </c>
      <c r="Q48" s="82">
        <f>IFERROR(P48/M48,"-")</f>
        <v>1</v>
      </c>
      <c r="R48" s="81">
        <v>0</v>
      </c>
      <c r="S48" s="81">
        <v>1</v>
      </c>
      <c r="T48" s="82">
        <f>IFERROR(S48/(O48+P48),"-")</f>
        <v>1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1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8.41</v>
      </c>
      <c r="B49" s="203" t="s">
        <v>145</v>
      </c>
      <c r="C49" s="203"/>
      <c r="D49" s="203" t="s">
        <v>146</v>
      </c>
      <c r="E49" s="203" t="s">
        <v>121</v>
      </c>
      <c r="F49" s="203" t="s">
        <v>63</v>
      </c>
      <c r="G49" s="203" t="s">
        <v>89</v>
      </c>
      <c r="H49" s="90" t="s">
        <v>147</v>
      </c>
      <c r="I49" s="205" t="s">
        <v>127</v>
      </c>
      <c r="J49" s="188">
        <v>100000</v>
      </c>
      <c r="K49" s="81">
        <v>5</v>
      </c>
      <c r="L49" s="81">
        <v>0</v>
      </c>
      <c r="M49" s="81">
        <v>28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>
        <f>IFERROR(J49/SUM(P49:P53),"-")</f>
        <v>5882.3529411765</v>
      </c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>
        <f>SUM(X49:X53)-SUM(J49:J53)</f>
        <v>741000</v>
      </c>
      <c r="AB49" s="85">
        <f>SUM(X49:X53)/SUM(J49:J53)</f>
        <v>8.41</v>
      </c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148</v>
      </c>
      <c r="C50" s="203"/>
      <c r="D50" s="203" t="s">
        <v>146</v>
      </c>
      <c r="E50" s="203" t="s">
        <v>118</v>
      </c>
      <c r="F50" s="203" t="s">
        <v>63</v>
      </c>
      <c r="G50" s="203" t="s">
        <v>89</v>
      </c>
      <c r="H50" s="90" t="s">
        <v>147</v>
      </c>
      <c r="I50" s="204" t="s">
        <v>77</v>
      </c>
      <c r="J50" s="188"/>
      <c r="K50" s="81">
        <v>4</v>
      </c>
      <c r="L50" s="81">
        <v>0</v>
      </c>
      <c r="M50" s="81">
        <v>28</v>
      </c>
      <c r="N50" s="91">
        <v>1</v>
      </c>
      <c r="O50" s="92">
        <v>0</v>
      </c>
      <c r="P50" s="93">
        <f>N50+O50</f>
        <v>1</v>
      </c>
      <c r="Q50" s="82">
        <f>IFERROR(P50/M50,"-")</f>
        <v>0.035714285714286</v>
      </c>
      <c r="R50" s="81">
        <v>1</v>
      </c>
      <c r="S50" s="81">
        <v>0</v>
      </c>
      <c r="T50" s="82">
        <f>IFERROR(S50/(O50+P50),"-")</f>
        <v>0</v>
      </c>
      <c r="U50" s="182"/>
      <c r="V50" s="84">
        <v>1</v>
      </c>
      <c r="W50" s="82">
        <f>IF(P50=0,"-",V50/P50)</f>
        <v>1</v>
      </c>
      <c r="X50" s="186">
        <v>49000</v>
      </c>
      <c r="Y50" s="187">
        <f>IFERROR(X50/P50,"-")</f>
        <v>49000</v>
      </c>
      <c r="Z50" s="187">
        <f>IFERROR(X50/V50,"-")</f>
        <v>49000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>
        <v>1</v>
      </c>
      <c r="BX50" s="127">
        <f>IF(P50=0,"",IF(BW50=0,"",(BW50/P50)))</f>
        <v>1</v>
      </c>
      <c r="BY50" s="128">
        <v>1</v>
      </c>
      <c r="BZ50" s="129">
        <f>IFERROR(BY50/BW50,"-")</f>
        <v>1</v>
      </c>
      <c r="CA50" s="130">
        <v>49000</v>
      </c>
      <c r="CB50" s="131">
        <f>IFERROR(CA50/BW50,"-")</f>
        <v>49000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49000</v>
      </c>
      <c r="CQ50" s="141">
        <v>49000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149</v>
      </c>
      <c r="C51" s="203"/>
      <c r="D51" s="203" t="s">
        <v>146</v>
      </c>
      <c r="E51" s="203" t="s">
        <v>115</v>
      </c>
      <c r="F51" s="203" t="s">
        <v>63</v>
      </c>
      <c r="G51" s="203" t="s">
        <v>89</v>
      </c>
      <c r="H51" s="90" t="s">
        <v>147</v>
      </c>
      <c r="I51" s="205" t="s">
        <v>122</v>
      </c>
      <c r="J51" s="188"/>
      <c r="K51" s="81">
        <v>5</v>
      </c>
      <c r="L51" s="81">
        <v>0</v>
      </c>
      <c r="M51" s="81">
        <v>31</v>
      </c>
      <c r="N51" s="91">
        <v>2</v>
      </c>
      <c r="O51" s="92">
        <v>0</v>
      </c>
      <c r="P51" s="93">
        <f>N51+O51</f>
        <v>2</v>
      </c>
      <c r="Q51" s="82">
        <f>IFERROR(P51/M51,"-")</f>
        <v>0.064516129032258</v>
      </c>
      <c r="R51" s="81">
        <v>2</v>
      </c>
      <c r="S51" s="81">
        <v>0</v>
      </c>
      <c r="T51" s="82">
        <f>IFERROR(S51/(O51+P51),"-")</f>
        <v>0</v>
      </c>
      <c r="U51" s="182"/>
      <c r="V51" s="84">
        <v>2</v>
      </c>
      <c r="W51" s="82">
        <f>IF(P51=0,"-",V51/P51)</f>
        <v>1</v>
      </c>
      <c r="X51" s="186">
        <v>443000</v>
      </c>
      <c r="Y51" s="187">
        <f>IFERROR(X51/P51,"-")</f>
        <v>221500</v>
      </c>
      <c r="Z51" s="187">
        <f>IFERROR(X51/V51,"-")</f>
        <v>221500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0.5</v>
      </c>
      <c r="BP51" s="121">
        <v>1</v>
      </c>
      <c r="BQ51" s="122">
        <f>IFERROR(BP51/BN51,"-")</f>
        <v>1</v>
      </c>
      <c r="BR51" s="123">
        <v>429000</v>
      </c>
      <c r="BS51" s="124">
        <f>IFERROR(BR51/BN51,"-")</f>
        <v>429000</v>
      </c>
      <c r="BT51" s="125"/>
      <c r="BU51" s="125"/>
      <c r="BV51" s="125">
        <v>1</v>
      </c>
      <c r="BW51" s="126">
        <v>1</v>
      </c>
      <c r="BX51" s="127">
        <f>IF(P51=0,"",IF(BW51=0,"",(BW51/P51)))</f>
        <v>0.5</v>
      </c>
      <c r="BY51" s="128">
        <v>1</v>
      </c>
      <c r="BZ51" s="129">
        <f>IFERROR(BY51/BW51,"-")</f>
        <v>1</v>
      </c>
      <c r="CA51" s="130">
        <v>14000</v>
      </c>
      <c r="CB51" s="131">
        <f>IFERROR(CA51/BW51,"-")</f>
        <v>14000</v>
      </c>
      <c r="CC51" s="132"/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2</v>
      </c>
      <c r="CP51" s="141">
        <v>443000</v>
      </c>
      <c r="CQ51" s="141">
        <v>429000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/>
      <c r="B52" s="203" t="s">
        <v>150</v>
      </c>
      <c r="C52" s="203"/>
      <c r="D52" s="203" t="s">
        <v>146</v>
      </c>
      <c r="E52" s="203" t="s">
        <v>109</v>
      </c>
      <c r="F52" s="203" t="s">
        <v>63</v>
      </c>
      <c r="G52" s="203" t="s">
        <v>89</v>
      </c>
      <c r="H52" s="90" t="s">
        <v>147</v>
      </c>
      <c r="I52" s="204" t="s">
        <v>94</v>
      </c>
      <c r="J52" s="188"/>
      <c r="K52" s="81">
        <v>5</v>
      </c>
      <c r="L52" s="81">
        <v>0</v>
      </c>
      <c r="M52" s="81">
        <v>23</v>
      </c>
      <c r="N52" s="91">
        <v>1</v>
      </c>
      <c r="O52" s="92">
        <v>0</v>
      </c>
      <c r="P52" s="93">
        <f>N52+O52</f>
        <v>1</v>
      </c>
      <c r="Q52" s="82">
        <f>IFERROR(P52/M52,"-")</f>
        <v>0.043478260869565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1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151</v>
      </c>
      <c r="C53" s="203"/>
      <c r="D53" s="203" t="s">
        <v>152</v>
      </c>
      <c r="E53" s="203" t="s">
        <v>152</v>
      </c>
      <c r="F53" s="203" t="s">
        <v>68</v>
      </c>
      <c r="G53" s="203" t="s">
        <v>153</v>
      </c>
      <c r="H53" s="90"/>
      <c r="I53" s="90"/>
      <c r="J53" s="188"/>
      <c r="K53" s="81">
        <v>96</v>
      </c>
      <c r="L53" s="81">
        <v>51</v>
      </c>
      <c r="M53" s="81">
        <v>28</v>
      </c>
      <c r="N53" s="91">
        <v>13</v>
      </c>
      <c r="O53" s="92">
        <v>0</v>
      </c>
      <c r="P53" s="93">
        <f>N53+O53</f>
        <v>13</v>
      </c>
      <c r="Q53" s="82">
        <f>IFERROR(P53/M53,"-")</f>
        <v>0.46428571428571</v>
      </c>
      <c r="R53" s="81">
        <v>3</v>
      </c>
      <c r="S53" s="81">
        <v>2</v>
      </c>
      <c r="T53" s="82">
        <f>IFERROR(S53/(O53+P53),"-")</f>
        <v>0.15384615384615</v>
      </c>
      <c r="U53" s="182"/>
      <c r="V53" s="84">
        <v>6</v>
      </c>
      <c r="W53" s="82">
        <f>IF(P53=0,"-",V53/P53)</f>
        <v>0.46153846153846</v>
      </c>
      <c r="X53" s="186">
        <v>349000</v>
      </c>
      <c r="Y53" s="187">
        <f>IFERROR(X53/P53,"-")</f>
        <v>26846.153846154</v>
      </c>
      <c r="Z53" s="187">
        <f>IFERROR(X53/V53,"-")</f>
        <v>58166.666666667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3</v>
      </c>
      <c r="BF53" s="113">
        <f>IF(P53=0,"",IF(BE53=0,"",(BE53/P53)))</f>
        <v>0.23076923076923</v>
      </c>
      <c r="BG53" s="112">
        <v>2</v>
      </c>
      <c r="BH53" s="114">
        <f>IFERROR(BG53/BE53,"-")</f>
        <v>0.66666666666667</v>
      </c>
      <c r="BI53" s="115">
        <v>53000</v>
      </c>
      <c r="BJ53" s="116">
        <f>IFERROR(BI53/BE53,"-")</f>
        <v>17666.666666667</v>
      </c>
      <c r="BK53" s="117"/>
      <c r="BL53" s="117"/>
      <c r="BM53" s="117">
        <v>2</v>
      </c>
      <c r="BN53" s="119">
        <v>5</v>
      </c>
      <c r="BO53" s="120">
        <f>IF(P53=0,"",IF(BN53=0,"",(BN53/P53)))</f>
        <v>0.38461538461538</v>
      </c>
      <c r="BP53" s="121">
        <v>2</v>
      </c>
      <c r="BQ53" s="122">
        <f>IFERROR(BP53/BN53,"-")</f>
        <v>0.4</v>
      </c>
      <c r="BR53" s="123">
        <v>83000</v>
      </c>
      <c r="BS53" s="124">
        <f>IFERROR(BR53/BN53,"-")</f>
        <v>16600</v>
      </c>
      <c r="BT53" s="125">
        <v>1</v>
      </c>
      <c r="BU53" s="125"/>
      <c r="BV53" s="125">
        <v>1</v>
      </c>
      <c r="BW53" s="126">
        <v>4</v>
      </c>
      <c r="BX53" s="127">
        <f>IF(P53=0,"",IF(BW53=0,"",(BW53/P53)))</f>
        <v>0.30769230769231</v>
      </c>
      <c r="BY53" s="128">
        <v>1</v>
      </c>
      <c r="BZ53" s="129">
        <f>IFERROR(BY53/BW53,"-")</f>
        <v>0.25</v>
      </c>
      <c r="CA53" s="130">
        <v>100000</v>
      </c>
      <c r="CB53" s="131">
        <f>IFERROR(CA53/BW53,"-")</f>
        <v>25000</v>
      </c>
      <c r="CC53" s="132"/>
      <c r="CD53" s="132"/>
      <c r="CE53" s="132">
        <v>1</v>
      </c>
      <c r="CF53" s="133">
        <v>1</v>
      </c>
      <c r="CG53" s="134">
        <f>IF(P53=0,"",IF(CF53=0,"",(CF53/P53)))</f>
        <v>0.076923076923077</v>
      </c>
      <c r="CH53" s="135">
        <v>1</v>
      </c>
      <c r="CI53" s="136">
        <f>IFERROR(CH53/CF53,"-")</f>
        <v>1</v>
      </c>
      <c r="CJ53" s="137">
        <v>113000</v>
      </c>
      <c r="CK53" s="138">
        <f>IFERROR(CJ53/CF53,"-")</f>
        <v>113000</v>
      </c>
      <c r="CL53" s="139"/>
      <c r="CM53" s="139"/>
      <c r="CN53" s="139">
        <v>1</v>
      </c>
      <c r="CO53" s="140">
        <v>6</v>
      </c>
      <c r="CP53" s="141">
        <v>349000</v>
      </c>
      <c r="CQ53" s="141">
        <v>113000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30"/>
      <c r="B54" s="87"/>
      <c r="C54" s="88"/>
      <c r="D54" s="88"/>
      <c r="E54" s="88"/>
      <c r="F54" s="89"/>
      <c r="G54" s="90"/>
      <c r="H54" s="90"/>
      <c r="I54" s="90"/>
      <c r="J54" s="192"/>
      <c r="K54" s="34"/>
      <c r="L54" s="34"/>
      <c r="M54" s="31"/>
      <c r="N54" s="23"/>
      <c r="O54" s="23"/>
      <c r="P54" s="23"/>
      <c r="Q54" s="33"/>
      <c r="R54" s="32"/>
      <c r="S54" s="23"/>
      <c r="T54" s="32"/>
      <c r="U54" s="183"/>
      <c r="V54" s="25"/>
      <c r="W54" s="25"/>
      <c r="X54" s="189"/>
      <c r="Y54" s="189"/>
      <c r="Z54" s="189"/>
      <c r="AA54" s="189"/>
      <c r="AB54" s="33"/>
      <c r="AC54" s="59"/>
      <c r="AD54" s="63"/>
      <c r="AE54" s="64"/>
      <c r="AF54" s="63"/>
      <c r="AG54" s="67"/>
      <c r="AH54" s="68"/>
      <c r="AI54" s="69"/>
      <c r="AJ54" s="70"/>
      <c r="AK54" s="70"/>
      <c r="AL54" s="70"/>
      <c r="AM54" s="63"/>
      <c r="AN54" s="64"/>
      <c r="AO54" s="63"/>
      <c r="AP54" s="67"/>
      <c r="AQ54" s="68"/>
      <c r="AR54" s="69"/>
      <c r="AS54" s="70"/>
      <c r="AT54" s="70"/>
      <c r="AU54" s="70"/>
      <c r="AV54" s="63"/>
      <c r="AW54" s="64"/>
      <c r="AX54" s="63"/>
      <c r="AY54" s="67"/>
      <c r="AZ54" s="68"/>
      <c r="BA54" s="69"/>
      <c r="BB54" s="70"/>
      <c r="BC54" s="70"/>
      <c r="BD54" s="70"/>
      <c r="BE54" s="63"/>
      <c r="BF54" s="64"/>
      <c r="BG54" s="63"/>
      <c r="BH54" s="67"/>
      <c r="BI54" s="68"/>
      <c r="BJ54" s="69"/>
      <c r="BK54" s="70"/>
      <c r="BL54" s="70"/>
      <c r="BM54" s="70"/>
      <c r="BN54" s="65"/>
      <c r="BO54" s="66"/>
      <c r="BP54" s="63"/>
      <c r="BQ54" s="67"/>
      <c r="BR54" s="68"/>
      <c r="BS54" s="69"/>
      <c r="BT54" s="70"/>
      <c r="BU54" s="70"/>
      <c r="BV54" s="70"/>
      <c r="BW54" s="65"/>
      <c r="BX54" s="66"/>
      <c r="BY54" s="63"/>
      <c r="BZ54" s="67"/>
      <c r="CA54" s="68"/>
      <c r="CB54" s="69"/>
      <c r="CC54" s="70"/>
      <c r="CD54" s="70"/>
      <c r="CE54" s="70"/>
      <c r="CF54" s="65"/>
      <c r="CG54" s="66"/>
      <c r="CH54" s="63"/>
      <c r="CI54" s="67"/>
      <c r="CJ54" s="68"/>
      <c r="CK54" s="69"/>
      <c r="CL54" s="70"/>
      <c r="CM54" s="70"/>
      <c r="CN54" s="70"/>
      <c r="CO54" s="71"/>
      <c r="CP54" s="68"/>
      <c r="CQ54" s="68"/>
      <c r="CR54" s="68"/>
      <c r="CS54" s="72"/>
    </row>
    <row r="55" spans="1:98">
      <c r="A55" s="30"/>
      <c r="B55" s="37"/>
      <c r="C55" s="21"/>
      <c r="D55" s="21"/>
      <c r="E55" s="21"/>
      <c r="F55" s="22"/>
      <c r="G55" s="36"/>
      <c r="H55" s="36"/>
      <c r="I55" s="75"/>
      <c r="J55" s="193"/>
      <c r="K55" s="34"/>
      <c r="L55" s="34"/>
      <c r="M55" s="31"/>
      <c r="N55" s="23"/>
      <c r="O55" s="23"/>
      <c r="P55" s="23"/>
      <c r="Q55" s="33"/>
      <c r="R55" s="32"/>
      <c r="S55" s="23"/>
      <c r="T55" s="32"/>
      <c r="U55" s="183"/>
      <c r="V55" s="25"/>
      <c r="W55" s="25"/>
      <c r="X55" s="189"/>
      <c r="Y55" s="189"/>
      <c r="Z55" s="189"/>
      <c r="AA55" s="189"/>
      <c r="AB55" s="33"/>
      <c r="AC55" s="61"/>
      <c r="AD55" s="63"/>
      <c r="AE55" s="64"/>
      <c r="AF55" s="63"/>
      <c r="AG55" s="67"/>
      <c r="AH55" s="68"/>
      <c r="AI55" s="69"/>
      <c r="AJ55" s="70"/>
      <c r="AK55" s="70"/>
      <c r="AL55" s="70"/>
      <c r="AM55" s="63"/>
      <c r="AN55" s="64"/>
      <c r="AO55" s="63"/>
      <c r="AP55" s="67"/>
      <c r="AQ55" s="68"/>
      <c r="AR55" s="69"/>
      <c r="AS55" s="70"/>
      <c r="AT55" s="70"/>
      <c r="AU55" s="70"/>
      <c r="AV55" s="63"/>
      <c r="AW55" s="64"/>
      <c r="AX55" s="63"/>
      <c r="AY55" s="67"/>
      <c r="AZ55" s="68"/>
      <c r="BA55" s="69"/>
      <c r="BB55" s="70"/>
      <c r="BC55" s="70"/>
      <c r="BD55" s="70"/>
      <c r="BE55" s="63"/>
      <c r="BF55" s="64"/>
      <c r="BG55" s="63"/>
      <c r="BH55" s="67"/>
      <c r="BI55" s="68"/>
      <c r="BJ55" s="69"/>
      <c r="BK55" s="70"/>
      <c r="BL55" s="70"/>
      <c r="BM55" s="70"/>
      <c r="BN55" s="65"/>
      <c r="BO55" s="66"/>
      <c r="BP55" s="63"/>
      <c r="BQ55" s="67"/>
      <c r="BR55" s="68"/>
      <c r="BS55" s="69"/>
      <c r="BT55" s="70"/>
      <c r="BU55" s="70"/>
      <c r="BV55" s="70"/>
      <c r="BW55" s="65"/>
      <c r="BX55" s="66"/>
      <c r="BY55" s="63"/>
      <c r="BZ55" s="67"/>
      <c r="CA55" s="68"/>
      <c r="CB55" s="69"/>
      <c r="CC55" s="70"/>
      <c r="CD55" s="70"/>
      <c r="CE55" s="70"/>
      <c r="CF55" s="65"/>
      <c r="CG55" s="66"/>
      <c r="CH55" s="63"/>
      <c r="CI55" s="67"/>
      <c r="CJ55" s="68"/>
      <c r="CK55" s="69"/>
      <c r="CL55" s="70"/>
      <c r="CM55" s="70"/>
      <c r="CN55" s="70"/>
      <c r="CO55" s="71"/>
      <c r="CP55" s="68"/>
      <c r="CQ55" s="68"/>
      <c r="CR55" s="68"/>
      <c r="CS55" s="72"/>
    </row>
    <row r="56" spans="1:98">
      <c r="A56" s="19">
        <f>AB56</f>
        <v>1.671104815864</v>
      </c>
      <c r="B56" s="39"/>
      <c r="C56" s="39"/>
      <c r="D56" s="39"/>
      <c r="E56" s="39"/>
      <c r="F56" s="39"/>
      <c r="G56" s="40" t="s">
        <v>154</v>
      </c>
      <c r="H56" s="40"/>
      <c r="I56" s="40"/>
      <c r="J56" s="190">
        <f>SUM(J6:J55)</f>
        <v>1765000</v>
      </c>
      <c r="K56" s="41">
        <f>SUM(K6:K55)</f>
        <v>1128</v>
      </c>
      <c r="L56" s="41">
        <f>SUM(L6:L55)</f>
        <v>351</v>
      </c>
      <c r="M56" s="41">
        <f>SUM(M6:M55)</f>
        <v>890</v>
      </c>
      <c r="N56" s="41">
        <f>SUM(N6:N55)</f>
        <v>128</v>
      </c>
      <c r="O56" s="41">
        <f>SUM(O6:O55)</f>
        <v>1</v>
      </c>
      <c r="P56" s="41">
        <f>SUM(P6:P55)</f>
        <v>129</v>
      </c>
      <c r="Q56" s="42">
        <f>IFERROR(P56/M56,"-")</f>
        <v>0.14494382022472</v>
      </c>
      <c r="R56" s="78">
        <f>SUM(R6:R55)</f>
        <v>26</v>
      </c>
      <c r="S56" s="78">
        <f>SUM(S6:S55)</f>
        <v>27</v>
      </c>
      <c r="T56" s="42">
        <f>IFERROR(R56/P56,"-")</f>
        <v>0.2015503875969</v>
      </c>
      <c r="U56" s="184">
        <f>IFERROR(J56/P56,"-")</f>
        <v>13682.170542636</v>
      </c>
      <c r="V56" s="44">
        <f>SUM(V6:V55)</f>
        <v>34</v>
      </c>
      <c r="W56" s="42">
        <f>IFERROR(V56/P56,"-")</f>
        <v>0.26356589147287</v>
      </c>
      <c r="X56" s="190">
        <f>SUM(X6:X55)</f>
        <v>2949500</v>
      </c>
      <c r="Y56" s="190">
        <f>IFERROR(X56/P56,"-")</f>
        <v>22864.341085271</v>
      </c>
      <c r="Z56" s="190">
        <f>IFERROR(X56/V56,"-")</f>
        <v>86750</v>
      </c>
      <c r="AA56" s="190">
        <f>X56-J56</f>
        <v>1184500</v>
      </c>
      <c r="AB56" s="47">
        <f>X56/J56</f>
        <v>1.671104815864</v>
      </c>
      <c r="AC56" s="60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8"/>
    <mergeCell ref="J8:J8"/>
    <mergeCell ref="U8:U8"/>
    <mergeCell ref="AA8:AA8"/>
    <mergeCell ref="AB8:AB8"/>
    <mergeCell ref="A9:A10"/>
    <mergeCell ref="J9:J10"/>
    <mergeCell ref="U9:U10"/>
    <mergeCell ref="AA9:AA10"/>
    <mergeCell ref="AB9:AB10"/>
    <mergeCell ref="A11:A11"/>
    <mergeCell ref="J11:J11"/>
    <mergeCell ref="U11:U11"/>
    <mergeCell ref="AA11:AA11"/>
    <mergeCell ref="AB11:AB11"/>
    <mergeCell ref="A12:A13"/>
    <mergeCell ref="J12:J13"/>
    <mergeCell ref="U12:U13"/>
    <mergeCell ref="AA12:AA13"/>
    <mergeCell ref="AB12:AB13"/>
    <mergeCell ref="A14:A14"/>
    <mergeCell ref="J14:J14"/>
    <mergeCell ref="U14:U14"/>
    <mergeCell ref="AA14:AA14"/>
    <mergeCell ref="AB14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19"/>
    <mergeCell ref="J19:J19"/>
    <mergeCell ref="U19:U19"/>
    <mergeCell ref="AA19:AA19"/>
    <mergeCell ref="AB19:AB19"/>
    <mergeCell ref="A20:A21"/>
    <mergeCell ref="J20:J21"/>
    <mergeCell ref="U20:U21"/>
    <mergeCell ref="AA20:AA21"/>
    <mergeCell ref="AB20:AB21"/>
    <mergeCell ref="A22:A22"/>
    <mergeCell ref="J22:J22"/>
    <mergeCell ref="U22:U22"/>
    <mergeCell ref="AA22:AA22"/>
    <mergeCell ref="AB22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3"/>
    <mergeCell ref="J49:J53"/>
    <mergeCell ref="U49:U53"/>
    <mergeCell ref="AA49:AA53"/>
    <mergeCell ref="AB49:AB5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