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<sst xmlns="http://schemas.openxmlformats.org/spreadsheetml/2006/main" uniqueCount="97">
  <si>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</si>
  <si>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</si>
  <si>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</si>
  <si>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</si>
  <si>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</si>
  <si>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</si>
  <si>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</si>
  <si>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</si>
  <si>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</si>
  <si>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</si>
  <si>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</si>
  <si>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</si>
  <si>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</si>
  <si>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</si>
  <si>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</si>
  <si>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</si>
  <si>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</si>
  <si>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</si>
  <si>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</si>
  <si>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</si>
  <si>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</si>
  <si>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</si>
  <si>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</si>
  <si>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</si>
  <si>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</si>
  <si>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03月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</si>
  <si>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</si>
  <si>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</si>
  <si>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</si>
  <si>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</si>
  <si>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</si>
  <si>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</si>
  <si>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</si>
  <si>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</si>
  <si>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</si>
  <si>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</si>
  <si>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</si>
  <si>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</si>
  <si>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</si>
  <si>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</si>
  <si>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</si>
  <si>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</si>
  <si>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</si>
  <si>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</si>
  <si>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</si>
  <si>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</si>
  <si>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</si>
  <si>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</si>
  <si>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</si>
  <si>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</si>
  <si>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</si>
  <si>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</si>
  <si>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</si>
  <si>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</si>
  <si>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</si>
  <si>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</si>
  <si>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</si>
  <si>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</si>
  <si>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</si>
  <si>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</si>
  <si>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</si>
  <si>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ic4594</t>
  </si>
  <si>
    <t>y18</t>
  </si>
  <si>
    <t>スポニチ関東</t>
  </si>
  <si>
    <t>1C終面全5段</t>
  </si>
  <si>
    <t>3月28日(土)</t>
  </si>
  <si>
    <t>ic4595</t>
  </si>
  <si>
    <t>空電</t>
  </si>
  <si>
    <t>ln_ink1264</t>
  </si>
  <si>
    <t>line</t>
  </si>
  <si>
    <t>スポニチ関西</t>
  </si>
  <si>
    <t>ic4596</t>
  </si>
  <si>
    <t>新聞 TOTAL</t>
  </si>
  <si>
    <t>●雑誌 広告</t>
  </si>
  <si>
    <t>za290</t>
  </si>
  <si>
    <t>日本ジャーナル出版</t>
  </si>
  <si>
    <t>記事版（複数）</t>
  </si>
  <si>
    <t>やばすぎる肉食女子たち</t>
  </si>
  <si>
    <t>lp01</t>
  </si>
  <si>
    <t>週刊実話</t>
  </si>
  <si>
    <t>1C2P</t>
  </si>
  <si>
    <t>3月12日(木)</t>
  </si>
  <si>
    <t>za291</t>
  </si>
  <si>
    <t>za292</t>
  </si>
  <si>
    <t>芸文社</t>
  </si>
  <si>
    <t>縦書き版1P用（高宮菜々子）</t>
  </si>
  <si>
    <t>寂しい女性のお相手募集</t>
  </si>
  <si>
    <t>カミオン</t>
  </si>
  <si>
    <t>1C1P</t>
  </si>
  <si>
    <t>3月01日(日)</t>
  </si>
  <si>
    <t>za293</t>
  </si>
  <si>
    <t>za294</t>
  </si>
  <si>
    <t>リイド社</t>
  </si>
  <si>
    <t>コミック乱</t>
  </si>
  <si>
    <t>3月27日(金)</t>
  </si>
  <si>
    <t>za295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</si>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</sst>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</v>
      </c>
      <c r="D6" s="195">
        <v>324000</v>
      </c>
      <c r="E6" s="81">
        <v>78</v>
      </c>
      <c r="F6" s="81">
        <v>35</v>
      </c>
      <c r="G6" s="81">
        <v>96</v>
      </c>
      <c r="H6" s="91">
        <v>28</v>
      </c>
      <c r="I6" s="92">
        <v>0</v>
      </c>
      <c r="J6" s="145">
        <f>H6+I6</f>
        <v>28</v>
      </c>
      <c r="K6" s="82">
        <f>IFERROR(J6/G6,"-")</f>
        <v>0.29166666666667</v>
      </c>
      <c r="L6" s="81">
        <v>5</v>
      </c>
      <c r="M6" s="81">
        <v>2</v>
      </c>
      <c r="N6" s="82">
        <f>IFERROR(L6/J6,"-")</f>
        <v>0.17857142857143</v>
      </c>
      <c r="O6" s="83">
        <f>IFERROR(D6/J6,"-")</f>
        <v>11571.428571429</v>
      </c>
      <c r="P6" s="84">
        <v>4</v>
      </c>
      <c r="Q6" s="82">
        <f>IFERROR(P6/J6,"-")</f>
        <v>0.14285714285714</v>
      </c>
      <c r="R6" s="200">
        <v>54000</v>
      </c>
      <c r="S6" s="201">
        <f>IFERROR(R6/J6,"-")</f>
        <v>1928.5714285714</v>
      </c>
      <c r="T6" s="201">
        <f>IFERROR(R6/P6,"-")</f>
        <v>13500</v>
      </c>
      <c r="U6" s="195">
        <f>IFERROR(R6-D6,"-")</f>
        <v>-270000</v>
      </c>
      <c r="V6" s="85">
        <f>R6/D6</f>
        <v>0.16666666666667</v>
      </c>
      <c r="W6" s="79"/>
      <c r="X6" s="144"/>
    </row>
    <row r="7" spans="1:24">
      <c r="A7" s="80"/>
      <c r="B7" s="86" t="s">
        <v>24</v>
      </c>
      <c r="C7" s="86">
        <v>6</v>
      </c>
      <c r="D7" s="195">
        <v>380000</v>
      </c>
      <c r="E7" s="81">
        <v>65</v>
      </c>
      <c r="F7" s="81">
        <v>31</v>
      </c>
      <c r="G7" s="81">
        <v>108</v>
      </c>
      <c r="H7" s="91">
        <v>21</v>
      </c>
      <c r="I7" s="92">
        <v>0</v>
      </c>
      <c r="J7" s="145">
        <f>H7+I7</f>
        <v>21</v>
      </c>
      <c r="K7" s="82">
        <f>IFERROR(J7/G7,"-")</f>
        <v>0.19444444444444</v>
      </c>
      <c r="L7" s="81">
        <v>5</v>
      </c>
      <c r="M7" s="81">
        <v>3</v>
      </c>
      <c r="N7" s="82">
        <f>IFERROR(L7/J7,"-")</f>
        <v>0.23809523809524</v>
      </c>
      <c r="O7" s="83">
        <f>IFERROR(D7/J7,"-")</f>
        <v>18095.238095238</v>
      </c>
      <c r="P7" s="84">
        <v>1</v>
      </c>
      <c r="Q7" s="82">
        <f>IFERROR(P7/J7,"-")</f>
        <v>0.047619047619048</v>
      </c>
      <c r="R7" s="200">
        <v>16800</v>
      </c>
      <c r="S7" s="201">
        <f>IFERROR(R7/J7,"-")</f>
        <v>800</v>
      </c>
      <c r="T7" s="201">
        <f>IFERROR(R7/P7,"-")</f>
        <v>16800</v>
      </c>
      <c r="U7" s="195">
        <f>IFERROR(R7-D7,"-")</f>
        <v>-363200</v>
      </c>
      <c r="V7" s="85">
        <f>R7/D7</f>
        <v>0.044210526315789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704000</v>
      </c>
      <c r="E10" s="41">
        <f>SUM(E6:E8)</f>
        <v>143</v>
      </c>
      <c r="F10" s="41">
        <f>SUM(F6:F8)</f>
        <v>66</v>
      </c>
      <c r="G10" s="41">
        <f>SUM(G6:G8)</f>
        <v>204</v>
      </c>
      <c r="H10" s="41">
        <f>SUM(H6:H8)</f>
        <v>49</v>
      </c>
      <c r="I10" s="41">
        <f>SUM(I6:I8)</f>
        <v>0</v>
      </c>
      <c r="J10" s="41">
        <f>SUM(J6:J8)</f>
        <v>49</v>
      </c>
      <c r="K10" s="42">
        <f>IFERROR(J10/G10,"-")</f>
        <v>0.24019607843137</v>
      </c>
      <c r="L10" s="78">
        <f>SUM(L6:L8)</f>
        <v>10</v>
      </c>
      <c r="M10" s="78">
        <f>SUM(M6:M8)</f>
        <v>5</v>
      </c>
      <c r="N10" s="42">
        <f>IFERROR(L10/J10,"-")</f>
        <v>0.20408163265306</v>
      </c>
      <c r="O10" s="43">
        <f>IFERROR(D10/J10,"-")</f>
        <v>14367.346938776</v>
      </c>
      <c r="P10" s="44">
        <f>SUM(P6:P8)</f>
        <v>5</v>
      </c>
      <c r="Q10" s="42">
        <f>IFERROR(P10/J10,"-")</f>
        <v>0.10204081632653</v>
      </c>
      <c r="R10" s="45">
        <f>SUM(R6:R8)</f>
        <v>70800</v>
      </c>
      <c r="S10" s="45">
        <f>IFERROR(R10/J10,"-")</f>
        <v>1444.8979591837</v>
      </c>
      <c r="T10" s="45">
        <f>IFERROR(R10/P10,"-")</f>
        <v>14160</v>
      </c>
      <c r="U10" s="46">
        <f>SUM(U6:U8)</f>
        <v>-633200</v>
      </c>
      <c r="V10" s="47">
        <f>IFERROR(R10/D10,"-")</f>
        <v>0.10056818181818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0.16666666666667</v>
      </c>
      <c r="B6" s="203" t="s">
        <v>61</v>
      </c>
      <c r="C6" s="203"/>
      <c r="D6" s="203"/>
      <c r="E6" s="203"/>
      <c r="F6" s="203" t="s">
        <v>62</v>
      </c>
      <c r="G6" s="203" t="s">
        <v>63</v>
      </c>
      <c r="H6" s="90" t="s">
        <v>64</v>
      </c>
      <c r="I6" s="204" t="s">
        <v>65</v>
      </c>
      <c r="J6" s="188">
        <v>324000</v>
      </c>
      <c r="K6" s="81">
        <v>26</v>
      </c>
      <c r="L6" s="81">
        <v>0</v>
      </c>
      <c r="M6" s="81">
        <v>77</v>
      </c>
      <c r="N6" s="91">
        <v>5</v>
      </c>
      <c r="O6" s="92">
        <v>0</v>
      </c>
      <c r="P6" s="93">
        <f>N6+O6</f>
        <v>5</v>
      </c>
      <c r="Q6" s="82">
        <f>IFERROR(P6/M6,"-")</f>
        <v>0.064935064935065</v>
      </c>
      <c r="R6" s="81">
        <v>0</v>
      </c>
      <c r="S6" s="81">
        <v>1</v>
      </c>
      <c r="T6" s="82">
        <f>IFERROR(S6/(O6+P6),"-")</f>
        <v>0.2</v>
      </c>
      <c r="U6" s="182">
        <f>IFERROR(J6/SUM(P6:P9),"-")</f>
        <v>11571.428571429</v>
      </c>
      <c r="V6" s="84">
        <v>1</v>
      </c>
      <c r="W6" s="82">
        <f>IF(P6=0,"-",V6/P6)</f>
        <v>0.2</v>
      </c>
      <c r="X6" s="186">
        <v>15000</v>
      </c>
      <c r="Y6" s="187">
        <f>IFERROR(X6/P6,"-")</f>
        <v>3000</v>
      </c>
      <c r="Z6" s="187">
        <f>IFERROR(X6/V6,"-")</f>
        <v>15000</v>
      </c>
      <c r="AA6" s="188">
        <f>SUM(X6:X9)-SUM(J6:J9)</f>
        <v>-270000</v>
      </c>
      <c r="AB6" s="85">
        <f>SUM(X6:X9)/SUM(J6:J9)</f>
        <v>0.16666666666667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2</v>
      </c>
      <c r="BF6" s="113">
        <f>IF(P6=0,"",IF(BE6=0,"",(BE6/P6)))</f>
        <v>0.4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3</v>
      </c>
      <c r="BO6" s="120">
        <f>IF(P6=0,"",IF(BN6=0,"",(BN6/P6)))</f>
        <v>0.6</v>
      </c>
      <c r="BP6" s="121">
        <v>1</v>
      </c>
      <c r="BQ6" s="122">
        <f>IFERROR(BP6/BN6,"-")</f>
        <v>0.33333333333333</v>
      </c>
      <c r="BR6" s="123">
        <v>15000</v>
      </c>
      <c r="BS6" s="124">
        <f>IFERROR(BR6/BN6,"-")</f>
        <v>5000</v>
      </c>
      <c r="BT6" s="125"/>
      <c r="BU6" s="125"/>
      <c r="BV6" s="125">
        <v>1</v>
      </c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15000</v>
      </c>
      <c r="CQ6" s="141">
        <v>15000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66</v>
      </c>
      <c r="C7" s="203"/>
      <c r="D7" s="203"/>
      <c r="E7" s="203"/>
      <c r="F7" s="203" t="s">
        <v>67</v>
      </c>
      <c r="G7" s="203"/>
      <c r="H7" s="90"/>
      <c r="I7" s="90"/>
      <c r="J7" s="188"/>
      <c r="K7" s="81">
        <v>44</v>
      </c>
      <c r="L7" s="81">
        <v>27</v>
      </c>
      <c r="M7" s="81">
        <v>15</v>
      </c>
      <c r="N7" s="91">
        <v>5</v>
      </c>
      <c r="O7" s="92">
        <v>0</v>
      </c>
      <c r="P7" s="93">
        <f>N7+O7</f>
        <v>5</v>
      </c>
      <c r="Q7" s="82">
        <f>IFERROR(P7/M7,"-")</f>
        <v>0.33333333333333</v>
      </c>
      <c r="R7" s="81">
        <v>2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2</v>
      </c>
      <c r="BX7" s="127">
        <f>IF(P7=0,"",IF(BW7=0,"",(BW7/P7)))</f>
        <v>0.4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>
        <v>3</v>
      </c>
      <c r="CG7" s="134">
        <f>IF(P7=0,"",IF(CF7=0,"",(CF7/P7)))</f>
        <v>0.6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68</v>
      </c>
      <c r="C8" s="203"/>
      <c r="D8" s="203"/>
      <c r="E8" s="203"/>
      <c r="F8" s="203" t="s">
        <v>69</v>
      </c>
      <c r="G8" s="203" t="s">
        <v>70</v>
      </c>
      <c r="H8" s="90" t="s">
        <v>64</v>
      </c>
      <c r="I8" s="204" t="s">
        <v>65</v>
      </c>
      <c r="J8" s="188"/>
      <c r="K8" s="81">
        <v>0</v>
      </c>
      <c r="L8" s="81">
        <v>0</v>
      </c>
      <c r="M8" s="81">
        <v>0</v>
      </c>
      <c r="N8" s="91">
        <v>17</v>
      </c>
      <c r="O8" s="92">
        <v>0</v>
      </c>
      <c r="P8" s="93">
        <f>N8+O8</f>
        <v>17</v>
      </c>
      <c r="Q8" s="82" t="str">
        <f>IFERROR(P8/M8,"-")</f>
        <v>-</v>
      </c>
      <c r="R8" s="81">
        <v>3</v>
      </c>
      <c r="S8" s="81">
        <v>1</v>
      </c>
      <c r="T8" s="82">
        <f>IFERROR(S8/(O8+P8),"-")</f>
        <v>0.058823529411765</v>
      </c>
      <c r="U8" s="182"/>
      <c r="V8" s="84">
        <v>3</v>
      </c>
      <c r="W8" s="82">
        <f>IF(P8=0,"-",V8/P8)</f>
        <v>0.17647058823529</v>
      </c>
      <c r="X8" s="186">
        <v>39000</v>
      </c>
      <c r="Y8" s="187">
        <f>IFERROR(X8/P8,"-")</f>
        <v>2294.1176470588</v>
      </c>
      <c r="Z8" s="187">
        <f>IFERROR(X8/V8,"-")</f>
        <v>13000</v>
      </c>
      <c r="AA8" s="188"/>
      <c r="AB8" s="85"/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0.058823529411765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>
        <v>2</v>
      </c>
      <c r="BF8" s="113">
        <f>IF(P8=0,"",IF(BE8=0,"",(BE8/P8)))</f>
        <v>0.11764705882353</v>
      </c>
      <c r="BG8" s="112"/>
      <c r="BH8" s="114">
        <f>IFERROR(BG8/BE8,"-")</f>
        <v>0</v>
      </c>
      <c r="BI8" s="115"/>
      <c r="BJ8" s="116">
        <f>IFERROR(BI8/BE8,"-")</f>
        <v>0</v>
      </c>
      <c r="BK8" s="117"/>
      <c r="BL8" s="117"/>
      <c r="BM8" s="117"/>
      <c r="BN8" s="119">
        <v>7</v>
      </c>
      <c r="BO8" s="120">
        <f>IF(P8=0,"",IF(BN8=0,"",(BN8/P8)))</f>
        <v>0.41176470588235</v>
      </c>
      <c r="BP8" s="121">
        <v>1</v>
      </c>
      <c r="BQ8" s="122">
        <f>IFERROR(BP8/BN8,"-")</f>
        <v>0.14285714285714</v>
      </c>
      <c r="BR8" s="123">
        <v>23000</v>
      </c>
      <c r="BS8" s="124">
        <f>IFERROR(BR8/BN8,"-")</f>
        <v>3285.7142857143</v>
      </c>
      <c r="BT8" s="125"/>
      <c r="BU8" s="125"/>
      <c r="BV8" s="125">
        <v>1</v>
      </c>
      <c r="BW8" s="126">
        <v>6</v>
      </c>
      <c r="BX8" s="127">
        <f>IF(P8=0,"",IF(BW8=0,"",(BW8/P8)))</f>
        <v>0.35294117647059</v>
      </c>
      <c r="BY8" s="128">
        <v>1</v>
      </c>
      <c r="BZ8" s="129">
        <f>IFERROR(BY8/BW8,"-")</f>
        <v>0.16666666666667</v>
      </c>
      <c r="CA8" s="130">
        <v>6000</v>
      </c>
      <c r="CB8" s="131">
        <f>IFERROR(CA8/BW8,"-")</f>
        <v>1000</v>
      </c>
      <c r="CC8" s="132"/>
      <c r="CD8" s="132">
        <v>1</v>
      </c>
      <c r="CE8" s="132"/>
      <c r="CF8" s="133">
        <v>1</v>
      </c>
      <c r="CG8" s="134">
        <f>IF(P8=0,"",IF(CF8=0,"",(CF8/P8)))</f>
        <v>0.058823529411765</v>
      </c>
      <c r="CH8" s="135">
        <v>1</v>
      </c>
      <c r="CI8" s="136">
        <f>IFERROR(CH8/CF8,"-")</f>
        <v>1</v>
      </c>
      <c r="CJ8" s="137">
        <v>20000</v>
      </c>
      <c r="CK8" s="138">
        <f>IFERROR(CJ8/CF8,"-")</f>
        <v>20000</v>
      </c>
      <c r="CL8" s="139"/>
      <c r="CM8" s="139"/>
      <c r="CN8" s="139">
        <v>1</v>
      </c>
      <c r="CO8" s="140">
        <v>3</v>
      </c>
      <c r="CP8" s="141">
        <v>39000</v>
      </c>
      <c r="CQ8" s="141">
        <v>23000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71</v>
      </c>
      <c r="C9" s="203"/>
      <c r="D9" s="203"/>
      <c r="E9" s="203"/>
      <c r="F9" s="203" t="s">
        <v>67</v>
      </c>
      <c r="G9" s="203"/>
      <c r="H9" s="90"/>
      <c r="I9" s="90"/>
      <c r="J9" s="188"/>
      <c r="K9" s="81">
        <v>8</v>
      </c>
      <c r="L9" s="81">
        <v>8</v>
      </c>
      <c r="M9" s="81">
        <v>4</v>
      </c>
      <c r="N9" s="91">
        <v>1</v>
      </c>
      <c r="O9" s="92">
        <v>0</v>
      </c>
      <c r="P9" s="93">
        <f>N9+O9</f>
        <v>1</v>
      </c>
      <c r="Q9" s="82">
        <f>IFERROR(P9/M9,"-")</f>
        <v>0.25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1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30"/>
      <c r="B10" s="87"/>
      <c r="C10" s="88"/>
      <c r="D10" s="88"/>
      <c r="E10" s="88"/>
      <c r="F10" s="89"/>
      <c r="G10" s="90"/>
      <c r="H10" s="90"/>
      <c r="I10" s="90"/>
      <c r="J10" s="192"/>
      <c r="K10" s="34"/>
      <c r="L10" s="34"/>
      <c r="M10" s="31"/>
      <c r="N10" s="23"/>
      <c r="O10" s="23"/>
      <c r="P10" s="23"/>
      <c r="Q10" s="33"/>
      <c r="R10" s="32"/>
      <c r="S10" s="23"/>
      <c r="T10" s="32"/>
      <c r="U10" s="183"/>
      <c r="V10" s="25"/>
      <c r="W10" s="25"/>
      <c r="X10" s="189"/>
      <c r="Y10" s="189"/>
      <c r="Z10" s="189"/>
      <c r="AA10" s="189"/>
      <c r="AB10" s="33"/>
      <c r="AC10" s="59"/>
      <c r="AD10" s="63"/>
      <c r="AE10" s="64"/>
      <c r="AF10" s="63"/>
      <c r="AG10" s="67"/>
      <c r="AH10" s="68"/>
      <c r="AI10" s="69"/>
      <c r="AJ10" s="70"/>
      <c r="AK10" s="70"/>
      <c r="AL10" s="70"/>
      <c r="AM10" s="63"/>
      <c r="AN10" s="64"/>
      <c r="AO10" s="63"/>
      <c r="AP10" s="67"/>
      <c r="AQ10" s="68"/>
      <c r="AR10" s="69"/>
      <c r="AS10" s="70"/>
      <c r="AT10" s="70"/>
      <c r="AU10" s="70"/>
      <c r="AV10" s="63"/>
      <c r="AW10" s="64"/>
      <c r="AX10" s="63"/>
      <c r="AY10" s="67"/>
      <c r="AZ10" s="68"/>
      <c r="BA10" s="69"/>
      <c r="BB10" s="70"/>
      <c r="BC10" s="70"/>
      <c r="BD10" s="70"/>
      <c r="BE10" s="63"/>
      <c r="BF10" s="64"/>
      <c r="BG10" s="63"/>
      <c r="BH10" s="67"/>
      <c r="BI10" s="68"/>
      <c r="BJ10" s="69"/>
      <c r="BK10" s="70"/>
      <c r="BL10" s="70"/>
      <c r="BM10" s="70"/>
      <c r="BN10" s="65"/>
      <c r="BO10" s="66"/>
      <c r="BP10" s="63"/>
      <c r="BQ10" s="67"/>
      <c r="BR10" s="68"/>
      <c r="BS10" s="69"/>
      <c r="BT10" s="70"/>
      <c r="BU10" s="70"/>
      <c r="BV10" s="70"/>
      <c r="BW10" s="65"/>
      <c r="BX10" s="66"/>
      <c r="BY10" s="63"/>
      <c r="BZ10" s="67"/>
      <c r="CA10" s="68"/>
      <c r="CB10" s="69"/>
      <c r="CC10" s="70"/>
      <c r="CD10" s="70"/>
      <c r="CE10" s="70"/>
      <c r="CF10" s="65"/>
      <c r="CG10" s="66"/>
      <c r="CH10" s="63"/>
      <c r="CI10" s="67"/>
      <c r="CJ10" s="68"/>
      <c r="CK10" s="69"/>
      <c r="CL10" s="70"/>
      <c r="CM10" s="70"/>
      <c r="CN10" s="70"/>
      <c r="CO10" s="71"/>
      <c r="CP10" s="68"/>
      <c r="CQ10" s="68"/>
      <c r="CR10" s="68"/>
      <c r="CS10" s="72"/>
    </row>
    <row r="11" spans="1:98">
      <c r="A11" s="30"/>
      <c r="B11" s="37"/>
      <c r="C11" s="21"/>
      <c r="D11" s="21"/>
      <c r="E11" s="21"/>
      <c r="F11" s="22"/>
      <c r="G11" s="36"/>
      <c r="H11" s="36"/>
      <c r="I11" s="75"/>
      <c r="J11" s="193"/>
      <c r="K11" s="34"/>
      <c r="L11" s="34"/>
      <c r="M11" s="31"/>
      <c r="N11" s="23"/>
      <c r="O11" s="23"/>
      <c r="P11" s="23"/>
      <c r="Q11" s="33"/>
      <c r="R11" s="32"/>
      <c r="S11" s="23"/>
      <c r="T11" s="32"/>
      <c r="U11" s="183"/>
      <c r="V11" s="25"/>
      <c r="W11" s="25"/>
      <c r="X11" s="189"/>
      <c r="Y11" s="189"/>
      <c r="Z11" s="189"/>
      <c r="AA11" s="189"/>
      <c r="AB11" s="33"/>
      <c r="AC11" s="61"/>
      <c r="AD11" s="63"/>
      <c r="AE11" s="64"/>
      <c r="AF11" s="63"/>
      <c r="AG11" s="67"/>
      <c r="AH11" s="68"/>
      <c r="AI11" s="69"/>
      <c r="AJ11" s="70"/>
      <c r="AK11" s="70"/>
      <c r="AL11" s="70"/>
      <c r="AM11" s="63"/>
      <c r="AN11" s="64"/>
      <c r="AO11" s="63"/>
      <c r="AP11" s="67"/>
      <c r="AQ11" s="68"/>
      <c r="AR11" s="69"/>
      <c r="AS11" s="70"/>
      <c r="AT11" s="70"/>
      <c r="AU11" s="70"/>
      <c r="AV11" s="63"/>
      <c r="AW11" s="64"/>
      <c r="AX11" s="63"/>
      <c r="AY11" s="67"/>
      <c r="AZ11" s="68"/>
      <c r="BA11" s="69"/>
      <c r="BB11" s="70"/>
      <c r="BC11" s="70"/>
      <c r="BD11" s="70"/>
      <c r="BE11" s="63"/>
      <c r="BF11" s="64"/>
      <c r="BG11" s="63"/>
      <c r="BH11" s="67"/>
      <c r="BI11" s="68"/>
      <c r="BJ11" s="69"/>
      <c r="BK11" s="70"/>
      <c r="BL11" s="70"/>
      <c r="BM11" s="70"/>
      <c r="BN11" s="65"/>
      <c r="BO11" s="66"/>
      <c r="BP11" s="63"/>
      <c r="BQ11" s="67"/>
      <c r="BR11" s="68"/>
      <c r="BS11" s="69"/>
      <c r="BT11" s="70"/>
      <c r="BU11" s="70"/>
      <c r="BV11" s="70"/>
      <c r="BW11" s="65"/>
      <c r="BX11" s="66"/>
      <c r="BY11" s="63"/>
      <c r="BZ11" s="67"/>
      <c r="CA11" s="68"/>
      <c r="CB11" s="69"/>
      <c r="CC11" s="70"/>
      <c r="CD11" s="70"/>
      <c r="CE11" s="70"/>
      <c r="CF11" s="65"/>
      <c r="CG11" s="66"/>
      <c r="CH11" s="63"/>
      <c r="CI11" s="67"/>
      <c r="CJ11" s="68"/>
      <c r="CK11" s="69"/>
      <c r="CL11" s="70"/>
      <c r="CM11" s="70"/>
      <c r="CN11" s="70"/>
      <c r="CO11" s="71"/>
      <c r="CP11" s="68"/>
      <c r="CQ11" s="68"/>
      <c r="CR11" s="68"/>
      <c r="CS11" s="72"/>
    </row>
    <row r="12" spans="1:98">
      <c r="A12" s="19">
        <f>AB12</f>
        <v>0.16666666666667</v>
      </c>
      <c r="B12" s="39"/>
      <c r="C12" s="39"/>
      <c r="D12" s="39"/>
      <c r="E12" s="39"/>
      <c r="F12" s="39"/>
      <c r="G12" s="40" t="s">
        <v>72</v>
      </c>
      <c r="H12" s="40"/>
      <c r="I12" s="40"/>
      <c r="J12" s="190">
        <f>SUM(J6:J11)</f>
        <v>324000</v>
      </c>
      <c r="K12" s="41">
        <f>SUM(K6:K11)</f>
        <v>78</v>
      </c>
      <c r="L12" s="41">
        <f>SUM(L6:L11)</f>
        <v>35</v>
      </c>
      <c r="M12" s="41">
        <f>SUM(M6:M11)</f>
        <v>96</v>
      </c>
      <c r="N12" s="41">
        <f>SUM(N6:N11)</f>
        <v>28</v>
      </c>
      <c r="O12" s="41">
        <f>SUM(O6:O11)</f>
        <v>0</v>
      </c>
      <c r="P12" s="41">
        <f>SUM(P6:P11)</f>
        <v>28</v>
      </c>
      <c r="Q12" s="42">
        <f>IFERROR(P12/M12,"-")</f>
        <v>0.29166666666667</v>
      </c>
      <c r="R12" s="78">
        <f>SUM(R6:R11)</f>
        <v>5</v>
      </c>
      <c r="S12" s="78">
        <f>SUM(S6:S11)</f>
        <v>2</v>
      </c>
      <c r="T12" s="42">
        <f>IFERROR(R12/P12,"-")</f>
        <v>0.17857142857143</v>
      </c>
      <c r="U12" s="184">
        <f>IFERROR(J12/P12,"-")</f>
        <v>11571.428571429</v>
      </c>
      <c r="V12" s="44">
        <f>SUM(V6:V11)</f>
        <v>4</v>
      </c>
      <c r="W12" s="42">
        <f>IFERROR(V12/P12,"-")</f>
        <v>0.14285714285714</v>
      </c>
      <c r="X12" s="190">
        <f>SUM(X6:X11)</f>
        <v>54000</v>
      </c>
      <c r="Y12" s="190">
        <f>IFERROR(X12/P12,"-")</f>
        <v>1928.5714285714</v>
      </c>
      <c r="Z12" s="190">
        <f>IFERROR(X12/V12,"-")</f>
        <v>13500</v>
      </c>
      <c r="AA12" s="190">
        <f>X12-J12</f>
        <v>-270000</v>
      </c>
      <c r="AB12" s="47">
        <f>X12/J12</f>
        <v>0.16666666666667</v>
      </c>
      <c r="AC12" s="60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9"/>
    <mergeCell ref="J6:J9"/>
    <mergeCell ref="U6:U9"/>
    <mergeCell ref="AA6:AA9"/>
    <mergeCell ref="AB6:AB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73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0.084</v>
      </c>
      <c r="B6" s="203" t="s">
        <v>74</v>
      </c>
      <c r="C6" s="203" t="s">
        <v>75</v>
      </c>
      <c r="D6" s="203" t="s">
        <v>76</v>
      </c>
      <c r="E6" s="203" t="s">
        <v>77</v>
      </c>
      <c r="F6" s="203" t="s">
        <v>78</v>
      </c>
      <c r="G6" s="203" t="s">
        <v>79</v>
      </c>
      <c r="H6" s="90" t="s">
        <v>80</v>
      </c>
      <c r="I6" s="90" t="s">
        <v>81</v>
      </c>
      <c r="J6" s="188">
        <v>200000</v>
      </c>
      <c r="K6" s="81">
        <v>20</v>
      </c>
      <c r="L6" s="81">
        <v>0</v>
      </c>
      <c r="M6" s="81">
        <v>53</v>
      </c>
      <c r="N6" s="91">
        <v>11</v>
      </c>
      <c r="O6" s="92">
        <v>0</v>
      </c>
      <c r="P6" s="93">
        <f>N6+O6</f>
        <v>11</v>
      </c>
      <c r="Q6" s="82">
        <f>IFERROR(P6/M6,"-")</f>
        <v>0.20754716981132</v>
      </c>
      <c r="R6" s="81">
        <v>0</v>
      </c>
      <c r="S6" s="81">
        <v>2</v>
      </c>
      <c r="T6" s="82">
        <f>IFERROR(S6/(O6+P6),"-")</f>
        <v>0.18181818181818</v>
      </c>
      <c r="U6" s="182">
        <f>IFERROR(J6/SUM(P6:P7),"-")</f>
        <v>13333.333333333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-183200</v>
      </c>
      <c r="AB6" s="85">
        <f>SUM(X6:X7)/SUM(J6:J7)</f>
        <v>0.084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3</v>
      </c>
      <c r="AN6" s="101">
        <f>IF(P6=0,"",IF(AM6=0,"",(AM6/P6)))</f>
        <v>0.27272727272727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>
        <v>1</v>
      </c>
      <c r="AW6" s="107">
        <f>IF(P6=0,"",IF(AV6=0,"",(AV6/P6)))</f>
        <v>0.090909090909091</v>
      </c>
      <c r="AX6" s="106"/>
      <c r="AY6" s="108">
        <f>IFERROR(AX6/AV6,"-")</f>
        <v>0</v>
      </c>
      <c r="AZ6" s="109"/>
      <c r="BA6" s="110">
        <f>IFERROR(AZ6/AV6,"-")</f>
        <v>0</v>
      </c>
      <c r="BB6" s="111"/>
      <c r="BC6" s="111"/>
      <c r="BD6" s="111"/>
      <c r="BE6" s="112">
        <v>1</v>
      </c>
      <c r="BF6" s="113">
        <f>IF(P6=0,"",IF(BE6=0,"",(BE6/P6)))</f>
        <v>0.090909090909091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2</v>
      </c>
      <c r="BO6" s="120">
        <f>IF(P6=0,"",IF(BN6=0,"",(BN6/P6)))</f>
        <v>0.18181818181818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3</v>
      </c>
      <c r="BX6" s="127">
        <f>IF(P6=0,"",IF(BW6=0,"",(BW6/P6)))</f>
        <v>0.27272727272727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>
        <v>1</v>
      </c>
      <c r="CG6" s="134">
        <f>IF(P6=0,"",IF(CF6=0,"",(CF6/P6)))</f>
        <v>0.090909090909091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82</v>
      </c>
      <c r="C7" s="203"/>
      <c r="D7" s="203"/>
      <c r="E7" s="203"/>
      <c r="F7" s="203" t="s">
        <v>67</v>
      </c>
      <c r="G7" s="203"/>
      <c r="H7" s="90"/>
      <c r="I7" s="90"/>
      <c r="J7" s="188"/>
      <c r="K7" s="81">
        <v>27</v>
      </c>
      <c r="L7" s="81">
        <v>22</v>
      </c>
      <c r="M7" s="81">
        <v>9</v>
      </c>
      <c r="N7" s="91">
        <v>4</v>
      </c>
      <c r="O7" s="92">
        <v>0</v>
      </c>
      <c r="P7" s="93">
        <f>N7+O7</f>
        <v>4</v>
      </c>
      <c r="Q7" s="82">
        <f>IFERROR(P7/M7,"-")</f>
        <v>0.44444444444444</v>
      </c>
      <c r="R7" s="81">
        <v>2</v>
      </c>
      <c r="S7" s="81">
        <v>0</v>
      </c>
      <c r="T7" s="82">
        <f>IFERROR(S7/(O7+P7),"-")</f>
        <v>0</v>
      </c>
      <c r="U7" s="182"/>
      <c r="V7" s="84">
        <v>1</v>
      </c>
      <c r="W7" s="82">
        <f>IF(P7=0,"-",V7/P7)</f>
        <v>0.25</v>
      </c>
      <c r="X7" s="186">
        <v>16800</v>
      </c>
      <c r="Y7" s="187">
        <f>IFERROR(X7/P7,"-")</f>
        <v>4200</v>
      </c>
      <c r="Z7" s="187">
        <f>IFERROR(X7/V7,"-")</f>
        <v>16800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0.25</v>
      </c>
      <c r="BG7" s="112">
        <v>1</v>
      </c>
      <c r="BH7" s="114">
        <f>IFERROR(BG7/BE7,"-")</f>
        <v>1</v>
      </c>
      <c r="BI7" s="115">
        <v>16800</v>
      </c>
      <c r="BJ7" s="116">
        <f>IFERROR(BI7/BE7,"-")</f>
        <v>16800</v>
      </c>
      <c r="BK7" s="117"/>
      <c r="BL7" s="117"/>
      <c r="BM7" s="117">
        <v>1</v>
      </c>
      <c r="BN7" s="119">
        <v>1</v>
      </c>
      <c r="BO7" s="120">
        <f>IF(P7=0,"",IF(BN7=0,"",(BN7/P7)))</f>
        <v>0.25</v>
      </c>
      <c r="BP7" s="121">
        <v>1</v>
      </c>
      <c r="BQ7" s="122">
        <f>IFERROR(BP7/BN7,"-")</f>
        <v>1</v>
      </c>
      <c r="BR7" s="123">
        <v>10000</v>
      </c>
      <c r="BS7" s="124">
        <f>IFERROR(BR7/BN7,"-")</f>
        <v>10000</v>
      </c>
      <c r="BT7" s="125"/>
      <c r="BU7" s="125">
        <v>1</v>
      </c>
      <c r="BV7" s="125"/>
      <c r="BW7" s="126">
        <v>2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1</v>
      </c>
      <c r="CP7" s="141">
        <v>16800</v>
      </c>
      <c r="CQ7" s="141">
        <v>16800</v>
      </c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83</v>
      </c>
      <c r="C8" s="203" t="s">
        <v>84</v>
      </c>
      <c r="D8" s="203" t="s">
        <v>85</v>
      </c>
      <c r="E8" s="203" t="s">
        <v>86</v>
      </c>
      <c r="F8" s="203" t="s">
        <v>78</v>
      </c>
      <c r="G8" s="203" t="s">
        <v>87</v>
      </c>
      <c r="H8" s="90" t="s">
        <v>88</v>
      </c>
      <c r="I8" s="205" t="s">
        <v>89</v>
      </c>
      <c r="J8" s="188">
        <v>110000</v>
      </c>
      <c r="K8" s="81">
        <v>3</v>
      </c>
      <c r="L8" s="81">
        <v>0</v>
      </c>
      <c r="M8" s="81">
        <v>26</v>
      </c>
      <c r="N8" s="91">
        <v>2</v>
      </c>
      <c r="O8" s="92">
        <v>0</v>
      </c>
      <c r="P8" s="93">
        <f>N8+O8</f>
        <v>2</v>
      </c>
      <c r="Q8" s="82">
        <f>IFERROR(P8/M8,"-")</f>
        <v>0.076923076923077</v>
      </c>
      <c r="R8" s="81">
        <v>0</v>
      </c>
      <c r="S8" s="81">
        <v>1</v>
      </c>
      <c r="T8" s="82">
        <f>IFERROR(S8/(O8+P8),"-")</f>
        <v>0.5</v>
      </c>
      <c r="U8" s="182">
        <f>IFERROR(J8/SUM(P8:P9),"-")</f>
        <v>36666.666666667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-110000</v>
      </c>
      <c r="AB8" s="85">
        <f>SUM(X8:X9)/SUM(J8:J9)</f>
        <v>0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>
        <v>1</v>
      </c>
      <c r="AW8" s="107">
        <f>IF(P8=0,"",IF(AV8=0,"",(AV8/P8)))</f>
        <v>0.5</v>
      </c>
      <c r="AX8" s="106"/>
      <c r="AY8" s="108">
        <f>IFERROR(AX8/AV8,"-")</f>
        <v>0</v>
      </c>
      <c r="AZ8" s="109"/>
      <c r="BA8" s="110">
        <f>IFERROR(AZ8/AV8,"-")</f>
        <v>0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0.5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/>
      <c r="BX8" s="127">
        <f>IF(P8=0,"",IF(BW8=0,"",(BW8/P8)))</f>
        <v>0</v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90</v>
      </c>
      <c r="C9" s="203"/>
      <c r="D9" s="203"/>
      <c r="E9" s="203"/>
      <c r="F9" s="203" t="s">
        <v>67</v>
      </c>
      <c r="G9" s="203"/>
      <c r="H9" s="90"/>
      <c r="I9" s="90"/>
      <c r="J9" s="188"/>
      <c r="K9" s="81">
        <v>11</v>
      </c>
      <c r="L9" s="81">
        <v>6</v>
      </c>
      <c r="M9" s="81">
        <v>2</v>
      </c>
      <c r="N9" s="91">
        <v>1</v>
      </c>
      <c r="O9" s="92">
        <v>0</v>
      </c>
      <c r="P9" s="93">
        <f>N9+O9</f>
        <v>1</v>
      </c>
      <c r="Q9" s="82">
        <f>IFERROR(P9/M9,"-")</f>
        <v>0.5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>
        <v>1</v>
      </c>
      <c r="BX9" s="127">
        <f>IF(P9=0,"",IF(BW9=0,"",(BW9/P9)))</f>
        <v>1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91</v>
      </c>
      <c r="C10" s="203" t="s">
        <v>92</v>
      </c>
      <c r="D10" s="203" t="s">
        <v>85</v>
      </c>
      <c r="E10" s="203" t="s">
        <v>86</v>
      </c>
      <c r="F10" s="203" t="s">
        <v>78</v>
      </c>
      <c r="G10" s="203" t="s">
        <v>93</v>
      </c>
      <c r="H10" s="90" t="s">
        <v>88</v>
      </c>
      <c r="I10" s="90" t="s">
        <v>94</v>
      </c>
      <c r="J10" s="188">
        <v>70000</v>
      </c>
      <c r="K10" s="81">
        <v>1</v>
      </c>
      <c r="L10" s="81">
        <v>0</v>
      </c>
      <c r="M10" s="81">
        <v>9</v>
      </c>
      <c r="N10" s="91">
        <v>1</v>
      </c>
      <c r="O10" s="92">
        <v>0</v>
      </c>
      <c r="P10" s="93">
        <f>N10+O10</f>
        <v>1</v>
      </c>
      <c r="Q10" s="82">
        <f>IFERROR(P10/M10,"-")</f>
        <v>0.11111111111111</v>
      </c>
      <c r="R10" s="81">
        <v>1</v>
      </c>
      <c r="S10" s="81">
        <v>0</v>
      </c>
      <c r="T10" s="82">
        <f>IFERROR(S10/(O10+P10),"-")</f>
        <v>0</v>
      </c>
      <c r="U10" s="182">
        <f>IFERROR(J10/SUM(P10:P11),"-")</f>
        <v>23333.333333333</v>
      </c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>
        <f>SUM(X10:X11)-SUM(J10:J11)</f>
        <v>-70000</v>
      </c>
      <c r="AB10" s="85">
        <f>SUM(X10:X11)/SUM(J10:J11)</f>
        <v>0</v>
      </c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>
        <f>IF(P10=0,"",IF(BE10=0,"",(BE10/P10)))</f>
        <v>0</v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>
        <f>IF(P10=0,"",IF(BN10=0,"",(BN10/P10)))</f>
        <v>0</v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>
        <v>1</v>
      </c>
      <c r="BX10" s="127">
        <f>IF(P10=0,"",IF(BW10=0,"",(BW10/P10)))</f>
        <v>1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95</v>
      </c>
      <c r="C11" s="203"/>
      <c r="D11" s="203"/>
      <c r="E11" s="203"/>
      <c r="F11" s="203" t="s">
        <v>67</v>
      </c>
      <c r="G11" s="203"/>
      <c r="H11" s="90"/>
      <c r="I11" s="90"/>
      <c r="J11" s="188"/>
      <c r="K11" s="81">
        <v>3</v>
      </c>
      <c r="L11" s="81">
        <v>3</v>
      </c>
      <c r="M11" s="81">
        <v>9</v>
      </c>
      <c r="N11" s="91">
        <v>2</v>
      </c>
      <c r="O11" s="92">
        <v>0</v>
      </c>
      <c r="P11" s="93">
        <f>N11+O11</f>
        <v>2</v>
      </c>
      <c r="Q11" s="82">
        <f>IFERROR(P11/M11,"-")</f>
        <v>0.22222222222222</v>
      </c>
      <c r="R11" s="81">
        <v>2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>
        <f>IF(P11=0,"",IF(AM11=0,"",(AM11/P11)))</f>
        <v>0</v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>
        <v>1</v>
      </c>
      <c r="BX11" s="127">
        <f>IF(P11=0,"",IF(BW11=0,"",(BW11/P11)))</f>
        <v>0.5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>
        <v>1</v>
      </c>
      <c r="CG11" s="134">
        <f>IF(P11=0,"",IF(CF11=0,"",(CF11/P11)))</f>
        <v>0.5</v>
      </c>
      <c r="CH11" s="135"/>
      <c r="CI11" s="136">
        <f>IFERROR(CH11/CF11,"-")</f>
        <v>0</v>
      </c>
      <c r="CJ11" s="137"/>
      <c r="CK11" s="138">
        <f>IFERROR(CJ11/CF11,"-")</f>
        <v>0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30"/>
      <c r="B12" s="87"/>
      <c r="C12" s="88"/>
      <c r="D12" s="88"/>
      <c r="E12" s="88"/>
      <c r="F12" s="89"/>
      <c r="G12" s="90"/>
      <c r="H12" s="90"/>
      <c r="I12" s="90"/>
      <c r="J12" s="192"/>
      <c r="K12" s="34"/>
      <c r="L12" s="34"/>
      <c r="M12" s="31"/>
      <c r="N12" s="23"/>
      <c r="O12" s="23"/>
      <c r="P12" s="23"/>
      <c r="Q12" s="33"/>
      <c r="R12" s="32"/>
      <c r="S12" s="23"/>
      <c r="T12" s="32"/>
      <c r="U12" s="183"/>
      <c r="V12" s="25"/>
      <c r="W12" s="25"/>
      <c r="X12" s="189"/>
      <c r="Y12" s="189"/>
      <c r="Z12" s="189"/>
      <c r="AA12" s="189"/>
      <c r="AB12" s="33"/>
      <c r="AC12" s="59"/>
      <c r="AD12" s="63"/>
      <c r="AE12" s="64"/>
      <c r="AF12" s="63"/>
      <c r="AG12" s="67"/>
      <c r="AH12" s="68"/>
      <c r="AI12" s="69"/>
      <c r="AJ12" s="70"/>
      <c r="AK12" s="70"/>
      <c r="AL12" s="70"/>
      <c r="AM12" s="63"/>
      <c r="AN12" s="64"/>
      <c r="AO12" s="63"/>
      <c r="AP12" s="67"/>
      <c r="AQ12" s="68"/>
      <c r="AR12" s="69"/>
      <c r="AS12" s="70"/>
      <c r="AT12" s="70"/>
      <c r="AU12" s="70"/>
      <c r="AV12" s="63"/>
      <c r="AW12" s="64"/>
      <c r="AX12" s="63"/>
      <c r="AY12" s="67"/>
      <c r="AZ12" s="68"/>
      <c r="BA12" s="69"/>
      <c r="BB12" s="70"/>
      <c r="BC12" s="70"/>
      <c r="BD12" s="70"/>
      <c r="BE12" s="63"/>
      <c r="BF12" s="64"/>
      <c r="BG12" s="63"/>
      <c r="BH12" s="67"/>
      <c r="BI12" s="68"/>
      <c r="BJ12" s="69"/>
      <c r="BK12" s="70"/>
      <c r="BL12" s="70"/>
      <c r="BM12" s="70"/>
      <c r="BN12" s="65"/>
      <c r="BO12" s="66"/>
      <c r="BP12" s="63"/>
      <c r="BQ12" s="67"/>
      <c r="BR12" s="68"/>
      <c r="BS12" s="69"/>
      <c r="BT12" s="70"/>
      <c r="BU12" s="70"/>
      <c r="BV12" s="70"/>
      <c r="BW12" s="65"/>
      <c r="BX12" s="66"/>
      <c r="BY12" s="63"/>
      <c r="BZ12" s="67"/>
      <c r="CA12" s="68"/>
      <c r="CB12" s="69"/>
      <c r="CC12" s="70"/>
      <c r="CD12" s="70"/>
      <c r="CE12" s="70"/>
      <c r="CF12" s="65"/>
      <c r="CG12" s="66"/>
      <c r="CH12" s="63"/>
      <c r="CI12" s="67"/>
      <c r="CJ12" s="68"/>
      <c r="CK12" s="69"/>
      <c r="CL12" s="70"/>
      <c r="CM12" s="70"/>
      <c r="CN12" s="70"/>
      <c r="CO12" s="71"/>
      <c r="CP12" s="68"/>
      <c r="CQ12" s="68"/>
      <c r="CR12" s="68"/>
      <c r="CS12" s="72"/>
    </row>
    <row r="13" spans="1:98">
      <c r="A13" s="30"/>
      <c r="B13" s="37"/>
      <c r="C13" s="21"/>
      <c r="D13" s="21"/>
      <c r="E13" s="21"/>
      <c r="F13" s="22"/>
      <c r="G13" s="36"/>
      <c r="H13" s="36"/>
      <c r="I13" s="75"/>
      <c r="J13" s="193"/>
      <c r="K13" s="34"/>
      <c r="L13" s="34"/>
      <c r="M13" s="31"/>
      <c r="N13" s="23"/>
      <c r="O13" s="23"/>
      <c r="P13" s="23"/>
      <c r="Q13" s="33"/>
      <c r="R13" s="32"/>
      <c r="S13" s="23"/>
      <c r="T13" s="32"/>
      <c r="U13" s="183"/>
      <c r="V13" s="25"/>
      <c r="W13" s="25"/>
      <c r="X13" s="189"/>
      <c r="Y13" s="189"/>
      <c r="Z13" s="189"/>
      <c r="AA13" s="189"/>
      <c r="AB13" s="33"/>
      <c r="AC13" s="61"/>
      <c r="AD13" s="63"/>
      <c r="AE13" s="64"/>
      <c r="AF13" s="63"/>
      <c r="AG13" s="67"/>
      <c r="AH13" s="68"/>
      <c r="AI13" s="69"/>
      <c r="AJ13" s="70"/>
      <c r="AK13" s="70"/>
      <c r="AL13" s="70"/>
      <c r="AM13" s="63"/>
      <c r="AN13" s="64"/>
      <c r="AO13" s="63"/>
      <c r="AP13" s="67"/>
      <c r="AQ13" s="68"/>
      <c r="AR13" s="69"/>
      <c r="AS13" s="70"/>
      <c r="AT13" s="70"/>
      <c r="AU13" s="70"/>
      <c r="AV13" s="63"/>
      <c r="AW13" s="64"/>
      <c r="AX13" s="63"/>
      <c r="AY13" s="67"/>
      <c r="AZ13" s="68"/>
      <c r="BA13" s="69"/>
      <c r="BB13" s="70"/>
      <c r="BC13" s="70"/>
      <c r="BD13" s="70"/>
      <c r="BE13" s="63"/>
      <c r="BF13" s="64"/>
      <c r="BG13" s="63"/>
      <c r="BH13" s="67"/>
      <c r="BI13" s="68"/>
      <c r="BJ13" s="69"/>
      <c r="BK13" s="70"/>
      <c r="BL13" s="70"/>
      <c r="BM13" s="70"/>
      <c r="BN13" s="65"/>
      <c r="BO13" s="66"/>
      <c r="BP13" s="63"/>
      <c r="BQ13" s="67"/>
      <c r="BR13" s="68"/>
      <c r="BS13" s="69"/>
      <c r="BT13" s="70"/>
      <c r="BU13" s="70"/>
      <c r="BV13" s="70"/>
      <c r="BW13" s="65"/>
      <c r="BX13" s="66"/>
      <c r="BY13" s="63"/>
      <c r="BZ13" s="67"/>
      <c r="CA13" s="68"/>
      <c r="CB13" s="69"/>
      <c r="CC13" s="70"/>
      <c r="CD13" s="70"/>
      <c r="CE13" s="70"/>
      <c r="CF13" s="65"/>
      <c r="CG13" s="66"/>
      <c r="CH13" s="63"/>
      <c r="CI13" s="67"/>
      <c r="CJ13" s="68"/>
      <c r="CK13" s="69"/>
      <c r="CL13" s="70"/>
      <c r="CM13" s="70"/>
      <c r="CN13" s="70"/>
      <c r="CO13" s="71"/>
      <c r="CP13" s="68"/>
      <c r="CQ13" s="68"/>
      <c r="CR13" s="68"/>
      <c r="CS13" s="72"/>
    </row>
    <row r="14" spans="1:98">
      <c r="A14" s="19">
        <f>AB14</f>
        <v>0.044210526315789</v>
      </c>
      <c r="B14" s="39"/>
      <c r="C14" s="39"/>
      <c r="D14" s="39"/>
      <c r="E14" s="39"/>
      <c r="F14" s="39"/>
      <c r="G14" s="40" t="s">
        <v>96</v>
      </c>
      <c r="H14" s="40"/>
      <c r="I14" s="40"/>
      <c r="J14" s="190">
        <f>SUM(J6:J13)</f>
        <v>380000</v>
      </c>
      <c r="K14" s="41">
        <f>SUM(K6:K13)</f>
        <v>65</v>
      </c>
      <c r="L14" s="41">
        <f>SUM(L6:L13)</f>
        <v>31</v>
      </c>
      <c r="M14" s="41">
        <f>SUM(M6:M13)</f>
        <v>108</v>
      </c>
      <c r="N14" s="41">
        <f>SUM(N6:N13)</f>
        <v>21</v>
      </c>
      <c r="O14" s="41">
        <f>SUM(O6:O13)</f>
        <v>0</v>
      </c>
      <c r="P14" s="41">
        <f>SUM(P6:P13)</f>
        <v>21</v>
      </c>
      <c r="Q14" s="42">
        <f>IFERROR(P14/M14,"-")</f>
        <v>0.19444444444444</v>
      </c>
      <c r="R14" s="78">
        <f>SUM(R6:R13)</f>
        <v>5</v>
      </c>
      <c r="S14" s="78">
        <f>SUM(S6:S13)</f>
        <v>3</v>
      </c>
      <c r="T14" s="42">
        <f>IFERROR(R14/P14,"-")</f>
        <v>0.23809523809524</v>
      </c>
      <c r="U14" s="184">
        <f>IFERROR(J14/P14,"-")</f>
        <v>18095.238095238</v>
      </c>
      <c r="V14" s="44">
        <f>SUM(V6:V13)</f>
        <v>1</v>
      </c>
      <c r="W14" s="42">
        <f>IFERROR(V14/P14,"-")</f>
        <v>0.047619047619048</v>
      </c>
      <c r="X14" s="190">
        <f>SUM(X6:X13)</f>
        <v>16800</v>
      </c>
      <c r="Y14" s="190">
        <f>IFERROR(X14/P14,"-")</f>
        <v>800</v>
      </c>
      <c r="Z14" s="190">
        <f>IFERROR(X14/V14,"-")</f>
        <v>16800</v>
      </c>
      <c r="AA14" s="190">
        <f>X14-J14</f>
        <v>-363200</v>
      </c>
      <c r="AB14" s="47">
        <f>X14/J14</f>
        <v>0.044210526315789</v>
      </c>
      <c r="AC14" s="60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