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<sst xmlns="http://schemas.openxmlformats.org/spreadsheetml/2006/main" uniqueCount="215">
  <si>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</si>
  <si>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</si>
  <si>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</si>
  <si>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</si>
  <si>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</si>
  <si>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</si>
  <si>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</si>
  <si>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</si>
  <si>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</si>
  <si>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</si>
  <si>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</si>
  <si>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</si>
  <si>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</si>
  <si>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</si>
  <si>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</si>
  <si>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</si>
  <si>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</si>
  <si>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</si>
  <si>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</si>
  <si>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</si>
  <si>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</si>
  <si>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</si>
  <si>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</si>
  <si>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</si>
  <si>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</si>
  <si>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</si>
  <si>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</si>
  <si>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</si>
  <si>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</si>
  <si>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</si>
  <si>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</si>
  <si>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</si>
  <si>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</si>
  <si>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</si>
  <si>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</si>
  <si>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</si>
  <si>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</si>
  <si>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</si>
  <si>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</si>
  <si>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</si>
  <si>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</si>
  <si>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</si>
  <si>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</si>
  <si>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</si>
  <si>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</si>
  <si>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</si>
  <si>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</si>
  <si>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</si>
  <si>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</si>
  <si>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</si>
  <si>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</si>
  <si>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</si>
  <si>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</si>
  <si>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</si>
  <si>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</si>
  <si>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</si>
  <si>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</si>
  <si>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</si>
  <si>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</si>
  <si>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</si>
  <si>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</si>
  <si>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ln_ink1197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</si>
  <si>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</si>
  <si>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</si>
  <si>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</si>
  <si>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</si>
  <si>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</si>
  <si>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</si>
  <si>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ic4383</t>
  </si>
  <si>
    <t>空電</t>
  </si>
  <si>
    <t>ln_ink1198</t>
  </si>
  <si>
    <t>右女9版(ヘスティア)(LINEver)（高宮菜々子）</t>
  </si>
  <si>
    <t>学生いませんギャルもいません熟女熟女熟女熟女(LINEver)</t>
  </si>
  <si>
    <t>半5段つかみ15段</t>
  </si>
  <si>
    <t>ic4384</t>
  </si>
  <si>
    <t>ic4385</t>
  </si>
  <si>
    <t>縦書き版（高宮菜々子）</t>
  </si>
  <si>
    <t>優しい相手募集2</t>
  </si>
  <si>
    <t>lp07</t>
  </si>
  <si>
    <t>16～31日</t>
  </si>
  <si>
    <t>ic4386</t>
  </si>
  <si>
    <t>ic4387</t>
  </si>
  <si>
    <t>ic4388</t>
  </si>
  <si>
    <t>ln_ink1199</t>
  </si>
  <si>
    <t>デリヘル版2(LINEver)（藤井レイラ）</t>
  </si>
  <si>
    <t>もう50代の熟女だけど</t>
  </si>
  <si>
    <t>サンスポ関西</t>
  </si>
  <si>
    <t>ic4389</t>
  </si>
  <si>
    <t>ln_ink1200</t>
  </si>
  <si>
    <t>ic4390</t>
  </si>
  <si>
    <t>ic4391</t>
  </si>
  <si>
    <t>ic4392</t>
  </si>
  <si>
    <t>ic4393</t>
  </si>
  <si>
    <t>ic4394</t>
  </si>
  <si>
    <t>ic4395</t>
  </si>
  <si>
    <t>興奮版(女性求人)（高宮菜々子）</t>
  </si>
  <si>
    <t>学生いませんギャルもいません熟女熟女熟女熟女</t>
  </si>
  <si>
    <t>lp15</t>
  </si>
  <si>
    <t>スポニチ関東</t>
  </si>
  <si>
    <t>半2段つかみ10段保証</t>
  </si>
  <si>
    <t>10段保証</t>
  </si>
  <si>
    <t>ic4396</t>
  </si>
  <si>
    <t>デリヘル版3(女性求人)（高宮菜々子）</t>
  </si>
  <si>
    <t>70歳までの出会いお手伝い</t>
  </si>
  <si>
    <t>ln_ink1201</t>
  </si>
  <si>
    <t>LINE版(つかみ)(女性求人)（高宮菜々子）</t>
  </si>
  <si>
    <t>LINEで熟女と出会いができるんです</t>
  </si>
  <si>
    <t>ic4397</t>
  </si>
  <si>
    <t>胸の上広告版(女性求人)（藤井レイラ）</t>
  </si>
  <si>
    <t>ic4398</t>
  </si>
  <si>
    <t>(空電共通)</t>
  </si>
  <si>
    <t>ln_ink1202</t>
  </si>
  <si>
    <t>再婚&amp;理解者版(LINEver)(女性求人)（高宮菜々子）</t>
  </si>
  <si>
    <t>再婚&amp;理解者(LINEver)</t>
  </si>
  <si>
    <t>スポニチ関西</t>
  </si>
  <si>
    <t>ic4399</t>
  </si>
  <si>
    <t>求人風(女性求人)（高宮菜々子）</t>
  </si>
  <si>
    <t>「出会い不足解消に〇〇」</t>
  </si>
  <si>
    <t>ln_ink1203</t>
  </si>
  <si>
    <t>ic4400</t>
  </si>
  <si>
    <t>いろいろな疑問版(女性求人)（藤井レイラ）</t>
  </si>
  <si>
    <t>登録すればわかります</t>
  </si>
  <si>
    <t>ic4401</t>
  </si>
  <si>
    <t>ln_ink1204</t>
  </si>
  <si>
    <t>令和最新版(LINEver)（複数）</t>
  </si>
  <si>
    <t>熟女の祭典</t>
  </si>
  <si>
    <t>スポーツ報知関西</t>
  </si>
  <si>
    <t>ic4402</t>
  </si>
  <si>
    <t>胸の上広告版（藤井レイラ）</t>
  </si>
  <si>
    <t>ln_ink1205</t>
  </si>
  <si>
    <t>右女9版(ヘスティア)(LINEver)(女性求人)（藤井レイラ）</t>
  </si>
  <si>
    <t>ic4403</t>
  </si>
  <si>
    <t>男女募集版（高宮菜々子）</t>
  </si>
  <si>
    <t>半2バージョンエロ</t>
  </si>
  <si>
    <t>ic4404</t>
  </si>
  <si>
    <t>ln_ink1206</t>
  </si>
  <si>
    <t>電話orライン１(LINEver)(女性求人)（複数）</t>
  </si>
  <si>
    <t>50歳以上あなたはどちらのタイプ</t>
  </si>
  <si>
    <t>ニッカン西部</t>
  </si>
  <si>
    <t>半2段つかみ20段保証</t>
  </si>
  <si>
    <t>1～10日</t>
  </si>
  <si>
    <t>ic4405</t>
  </si>
  <si>
    <t>11～20日</t>
  </si>
  <si>
    <t>ln_ink1207</t>
  </si>
  <si>
    <t>男女募集版(LINEver)（高宮菜々子）</t>
  </si>
  <si>
    <t>21～31日</t>
  </si>
  <si>
    <t>ic4406</t>
  </si>
  <si>
    <t>ln_ink1208</t>
  </si>
  <si>
    <t>熟女がエロくて版2(LINEver)（複数）</t>
  </si>
  <si>
    <t>欲におぼれた女が続々登録</t>
  </si>
  <si>
    <t>東スポ</t>
  </si>
  <si>
    <t>アダルト面4C大雑4～5回</t>
  </si>
  <si>
    <t>4月04日(金)</t>
  </si>
  <si>
    <t>ic4407</t>
  </si>
  <si>
    <t>即ヤリ版（高宮菜々子）</t>
  </si>
  <si>
    <t>魅惑の体験</t>
  </si>
  <si>
    <t>lp03</t>
  </si>
  <si>
    <t>4月11日(金)</t>
  </si>
  <si>
    <t>ln_ink1209</t>
  </si>
  <si>
    <t>熟女属性版(LINEver)（高宮菜々子）</t>
  </si>
  <si>
    <t>ワンナイト目的</t>
  </si>
  <si>
    <t>4月25日(金)</t>
  </si>
  <si>
    <t>ic4408</t>
  </si>
  <si>
    <t>ic4409</t>
  </si>
  <si>
    <t>食い込み版（フリー女性⑨）</t>
  </si>
  <si>
    <t>割り切って出会い</t>
  </si>
  <si>
    <t>アダルト面4C全3段</t>
  </si>
  <si>
    <t>4月21日(月)</t>
  </si>
  <si>
    <t>ic4410</t>
  </si>
  <si>
    <t>ln_ink1210</t>
  </si>
  <si>
    <t>ヤリもく限定版(LINEver)（晶エリー）</t>
  </si>
  <si>
    <t>真面目な出会いはお断り</t>
  </si>
  <si>
    <t>中京スポーツ</t>
  </si>
  <si>
    <t>ic4411</t>
  </si>
  <si>
    <t>ヤリモクじゃダメですか（フリー女性⑧）</t>
  </si>
  <si>
    <t>高速マッチング恋愛</t>
  </si>
  <si>
    <t>ln_ink1211</t>
  </si>
  <si>
    <t>エッチの後に愛版(LINEver)（高宮菜々子）</t>
  </si>
  <si>
    <t>おじさんとためしたい</t>
  </si>
  <si>
    <t>4月19日(土)</t>
  </si>
  <si>
    <t>ic4412</t>
  </si>
  <si>
    <t>熟女属性版（高宮菜々子）</t>
  </si>
  <si>
    <t>ic4413</t>
  </si>
  <si>
    <t>ln_ink1212</t>
  </si>
  <si>
    <t>寂しい女たち版(LINEver)（フリー女性②）</t>
  </si>
  <si>
    <t>私じゃダメですか尻画像</t>
  </si>
  <si>
    <t>大スポ</t>
  </si>
  <si>
    <t>ic4414</t>
  </si>
  <si>
    <t>今からできる版（フリー女性①）</t>
  </si>
  <si>
    <t>私とHしない？</t>
  </si>
  <si>
    <t>ln_ink1213</t>
  </si>
  <si>
    <t>ic4415</t>
  </si>
  <si>
    <t>ic4416</t>
  </si>
  <si>
    <t>ln_ink1214</t>
  </si>
  <si>
    <t>男女募集版(LINEver)（藤井レイラ）</t>
  </si>
  <si>
    <t>全5段バージョン</t>
  </si>
  <si>
    <t>全5段</t>
  </si>
  <si>
    <t>4月12日(土)</t>
  </si>
  <si>
    <t>ic4417</t>
  </si>
  <si>
    <t>ic4418</t>
  </si>
  <si>
    <t>デイリースポーツ関西</t>
  </si>
  <si>
    <t>4C終面全5段</t>
  </si>
  <si>
    <t>4月27日(日)</t>
  </si>
  <si>
    <t>ic4419</t>
  </si>
  <si>
    <t>新聞 TOTAL</t>
  </si>
  <si>
    <t>●雑誌 広告</t>
  </si>
  <si>
    <t>za268</t>
  </si>
  <si>
    <t>日本ジャーナル出版</t>
  </si>
  <si>
    <t>優しい相手募集</t>
  </si>
  <si>
    <t>lp01</t>
  </si>
  <si>
    <t>週刊実話</t>
  </si>
  <si>
    <t>1C2P</t>
  </si>
  <si>
    <t>4月24日(木)</t>
  </si>
  <si>
    <t>za269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</si>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</sst>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55</v>
      </c>
      <c r="D6" s="195">
        <v>1490000</v>
      </c>
      <c r="E6" s="81">
        <v>662</v>
      </c>
      <c r="F6" s="81">
        <v>267</v>
      </c>
      <c r="G6" s="81">
        <v>428</v>
      </c>
      <c r="H6" s="91">
        <v>123</v>
      </c>
      <c r="I6" s="92">
        <v>0</v>
      </c>
      <c r="J6" s="145">
        <f>H6+I6</f>
        <v>123</v>
      </c>
      <c r="K6" s="82">
        <f>IFERROR(J6/G6,"-")</f>
        <v>0.28738317757009</v>
      </c>
      <c r="L6" s="81">
        <v>31</v>
      </c>
      <c r="M6" s="81">
        <v>15</v>
      </c>
      <c r="N6" s="82">
        <f>IFERROR(L6/J6,"-")</f>
        <v>0.2520325203252</v>
      </c>
      <c r="O6" s="83">
        <f>IFERROR(D6/J6,"-")</f>
        <v>12113.821138211</v>
      </c>
      <c r="P6" s="84">
        <v>9</v>
      </c>
      <c r="Q6" s="82">
        <f>IFERROR(P6/J6,"-")</f>
        <v>0.073170731707317</v>
      </c>
      <c r="R6" s="200">
        <v>242300</v>
      </c>
      <c r="S6" s="201">
        <f>IFERROR(R6/J6,"-")</f>
        <v>1969.918699187</v>
      </c>
      <c r="T6" s="201">
        <f>IFERROR(R6/P6,"-")</f>
        <v>26922.222222222</v>
      </c>
      <c r="U6" s="195">
        <f>IFERROR(R6-D6,"-")</f>
        <v>-1247700</v>
      </c>
      <c r="V6" s="85">
        <f>R6/D6</f>
        <v>0.16261744966443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190</v>
      </c>
      <c r="F7" s="81">
        <v>53</v>
      </c>
      <c r="G7" s="81">
        <v>173</v>
      </c>
      <c r="H7" s="91">
        <v>20</v>
      </c>
      <c r="I7" s="92">
        <v>1</v>
      </c>
      <c r="J7" s="145">
        <f>H7+I7</f>
        <v>21</v>
      </c>
      <c r="K7" s="82">
        <f>IFERROR(J7/G7,"-")</f>
        <v>0.12138728323699</v>
      </c>
      <c r="L7" s="81">
        <v>16</v>
      </c>
      <c r="M7" s="81">
        <v>3</v>
      </c>
      <c r="N7" s="82">
        <f>IFERROR(L7/J7,"-")</f>
        <v>0.76190476190476</v>
      </c>
      <c r="O7" s="83">
        <f>IFERROR(D7/J7,"-")</f>
        <v>9523.8095238095</v>
      </c>
      <c r="P7" s="84">
        <v>4</v>
      </c>
      <c r="Q7" s="82">
        <f>IFERROR(P7/J7,"-")</f>
        <v>0.19047619047619</v>
      </c>
      <c r="R7" s="200">
        <v>66000</v>
      </c>
      <c r="S7" s="201">
        <f>IFERROR(R7/J7,"-")</f>
        <v>3142.8571428571</v>
      </c>
      <c r="T7" s="201">
        <f>IFERROR(R7/P7,"-")</f>
        <v>16500</v>
      </c>
      <c r="U7" s="195">
        <f>IFERROR(R7-D7,"-")</f>
        <v>-134000</v>
      </c>
      <c r="V7" s="85">
        <f>R7/D7</f>
        <v>0.33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1690000</v>
      </c>
      <c r="E10" s="41">
        <f>SUM(E6:E8)</f>
        <v>852</v>
      </c>
      <c r="F10" s="41">
        <f>SUM(F6:F8)</f>
        <v>320</v>
      </c>
      <c r="G10" s="41">
        <f>SUM(G6:G8)</f>
        <v>601</v>
      </c>
      <c r="H10" s="41">
        <f>SUM(H6:H8)</f>
        <v>143</v>
      </c>
      <c r="I10" s="41">
        <f>SUM(I6:I8)</f>
        <v>1</v>
      </c>
      <c r="J10" s="41">
        <f>SUM(J6:J8)</f>
        <v>144</v>
      </c>
      <c r="K10" s="42">
        <f>IFERROR(J10/G10,"-")</f>
        <v>0.2396006655574</v>
      </c>
      <c r="L10" s="78">
        <f>SUM(L6:L8)</f>
        <v>47</v>
      </c>
      <c r="M10" s="78">
        <f>SUM(M6:M8)</f>
        <v>18</v>
      </c>
      <c r="N10" s="42">
        <f>IFERROR(L10/J10,"-")</f>
        <v>0.32638888888889</v>
      </c>
      <c r="O10" s="43">
        <f>IFERROR(D10/J10,"-")</f>
        <v>11736.111111111</v>
      </c>
      <c r="P10" s="44">
        <f>SUM(P6:P8)</f>
        <v>13</v>
      </c>
      <c r="Q10" s="42">
        <f>IFERROR(P10/J10,"-")</f>
        <v>0.090277777777778</v>
      </c>
      <c r="R10" s="45">
        <f>SUM(R6:R8)</f>
        <v>308300</v>
      </c>
      <c r="S10" s="45">
        <f>IFERROR(R10/J10,"-")</f>
        <v>2140.9722222222</v>
      </c>
      <c r="T10" s="45">
        <f>IFERROR(R10/P10,"-")</f>
        <v>23715.384615385</v>
      </c>
      <c r="U10" s="46">
        <f>SUM(U6:U8)</f>
        <v>-1381700</v>
      </c>
      <c r="V10" s="47">
        <f>IFERROR(R10/D10,"-")</f>
        <v>0.18242603550296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0.091176470588235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6</v>
      </c>
      <c r="O6" s="92">
        <v>0</v>
      </c>
      <c r="P6" s="93">
        <f>N6+O6</f>
        <v>6</v>
      </c>
      <c r="Q6" s="82" t="str">
        <f>IFERROR(P6/M6,"-")</f>
        <v>-</v>
      </c>
      <c r="R6" s="81">
        <v>2</v>
      </c>
      <c r="S6" s="81">
        <v>0</v>
      </c>
      <c r="T6" s="82">
        <f>IFERROR(S6/(O6+P6),"-")</f>
        <v>0</v>
      </c>
      <c r="U6" s="182">
        <f>IFERROR(J6/SUM(P6:P21),"-")</f>
        <v>9714.2857142857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-309000</v>
      </c>
      <c r="AB6" s="85">
        <f>SUM(X6:X21)/SUM(J6:J21)</f>
        <v>0.091176470588235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21</v>
      </c>
      <c r="L7" s="81">
        <v>17</v>
      </c>
      <c r="M7" s="81">
        <v>12</v>
      </c>
      <c r="N7" s="91">
        <v>1</v>
      </c>
      <c r="O7" s="92">
        <v>0</v>
      </c>
      <c r="P7" s="93">
        <f>N7+O7</f>
        <v>1</v>
      </c>
      <c r="Q7" s="82">
        <f>IFERROR(P7/M7,"-")</f>
        <v>0.083333333333333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73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9</v>
      </c>
      <c r="L9" s="81">
        <v>7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78</v>
      </c>
      <c r="G10" s="203" t="s">
        <v>65</v>
      </c>
      <c r="H10" s="90" t="s">
        <v>66</v>
      </c>
      <c r="I10" s="90" t="s">
        <v>79</v>
      </c>
      <c r="J10" s="188"/>
      <c r="K10" s="81">
        <v>16</v>
      </c>
      <c r="L10" s="81">
        <v>0</v>
      </c>
      <c r="M10" s="81">
        <v>63</v>
      </c>
      <c r="N10" s="91">
        <v>7</v>
      </c>
      <c r="O10" s="92">
        <v>0</v>
      </c>
      <c r="P10" s="93">
        <f>N10+O10</f>
        <v>7</v>
      </c>
      <c r="Q10" s="82">
        <f>IFERROR(P10/M10,"-")</f>
        <v>0.11111111111111</v>
      </c>
      <c r="R10" s="81">
        <v>3</v>
      </c>
      <c r="S10" s="81">
        <v>1</v>
      </c>
      <c r="T10" s="82">
        <f>IFERROR(S10/(O10+P10),"-")</f>
        <v>0.14285714285714</v>
      </c>
      <c r="U10" s="182"/>
      <c r="V10" s="84">
        <v>2</v>
      </c>
      <c r="W10" s="82">
        <f>IF(P10=0,"-",V10/P10)</f>
        <v>0.28571428571429</v>
      </c>
      <c r="X10" s="186">
        <v>8000</v>
      </c>
      <c r="Y10" s="187">
        <f>IFERROR(X10/P10,"-")</f>
        <v>1142.8571428571</v>
      </c>
      <c r="Z10" s="187">
        <f>IFERROR(X10/V10,"-")</f>
        <v>4000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0.71428571428571</v>
      </c>
      <c r="BP10" s="121">
        <v>1</v>
      </c>
      <c r="BQ10" s="122">
        <f>IFERROR(BP10/BN10,"-")</f>
        <v>0.2</v>
      </c>
      <c r="BR10" s="123">
        <v>3000</v>
      </c>
      <c r="BS10" s="124">
        <f>IFERROR(BR10/BN10,"-")</f>
        <v>600</v>
      </c>
      <c r="BT10" s="125">
        <v>1</v>
      </c>
      <c r="BU10" s="125"/>
      <c r="BV10" s="125"/>
      <c r="BW10" s="126">
        <v>1</v>
      </c>
      <c r="BX10" s="127">
        <f>IF(P10=0,"",IF(BW10=0,"",(BW10/P10)))</f>
        <v>0.14285714285714</v>
      </c>
      <c r="BY10" s="128">
        <v>1</v>
      </c>
      <c r="BZ10" s="129">
        <f>IFERROR(BY10/BW10,"-")</f>
        <v>1</v>
      </c>
      <c r="CA10" s="130">
        <v>5000</v>
      </c>
      <c r="CB10" s="131">
        <f>IFERROR(CA10/BW10,"-")</f>
        <v>5000</v>
      </c>
      <c r="CC10" s="132">
        <v>1</v>
      </c>
      <c r="CD10" s="132"/>
      <c r="CE10" s="132"/>
      <c r="CF10" s="133">
        <v>1</v>
      </c>
      <c r="CG10" s="134">
        <f>IF(P10=0,"",IF(CF10=0,"",(CF10/P10)))</f>
        <v>0.14285714285714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8000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23</v>
      </c>
      <c r="L11" s="81">
        <v>13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76</v>
      </c>
      <c r="E12" s="203" t="s">
        <v>77</v>
      </c>
      <c r="F12" s="203" t="s">
        <v>78</v>
      </c>
      <c r="G12" s="203" t="s">
        <v>65</v>
      </c>
      <c r="H12" s="90" t="s">
        <v>73</v>
      </c>
      <c r="I12" s="90"/>
      <c r="J12" s="188"/>
      <c r="K12" s="81">
        <v>6</v>
      </c>
      <c r="L12" s="81">
        <v>0</v>
      </c>
      <c r="M12" s="81">
        <v>23</v>
      </c>
      <c r="N12" s="91">
        <v>1</v>
      </c>
      <c r="O12" s="92">
        <v>0</v>
      </c>
      <c r="P12" s="93">
        <f>N12+O12</f>
        <v>1</v>
      </c>
      <c r="Q12" s="82">
        <f>IFERROR(P12/M12,"-")</f>
        <v>0.043478260869565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76</v>
      </c>
      <c r="E13" s="203" t="s">
        <v>77</v>
      </c>
      <c r="F13" s="203" t="s">
        <v>69</v>
      </c>
      <c r="G13" s="203"/>
      <c r="H13" s="90"/>
      <c r="I13" s="90"/>
      <c r="J13" s="188"/>
      <c r="K13" s="81">
        <v>12</v>
      </c>
      <c r="L13" s="81">
        <v>7</v>
      </c>
      <c r="M13" s="81">
        <v>4</v>
      </c>
      <c r="N13" s="91">
        <v>1</v>
      </c>
      <c r="O13" s="92">
        <v>0</v>
      </c>
      <c r="P13" s="93">
        <f>N13+O13</f>
        <v>1</v>
      </c>
      <c r="Q13" s="82">
        <f>IFERROR(P13/M13,"-")</f>
        <v>0.25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20000</v>
      </c>
      <c r="Y13" s="187">
        <f>IFERROR(X13/P13,"-")</f>
        <v>20000</v>
      </c>
      <c r="Z13" s="187">
        <f>IFERROR(X13/V13,"-")</f>
        <v>20000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>
        <v>1</v>
      </c>
      <c r="BZ13" s="129">
        <f>IFERROR(BY13/BW13,"-")</f>
        <v>1</v>
      </c>
      <c r="CA13" s="130">
        <v>20000</v>
      </c>
      <c r="CB13" s="131">
        <f>IFERROR(CA13/BW13,"-")</f>
        <v>20000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20000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83</v>
      </c>
      <c r="C14" s="203"/>
      <c r="D14" s="203" t="s">
        <v>84</v>
      </c>
      <c r="E14" s="203" t="s">
        <v>85</v>
      </c>
      <c r="F14" s="203" t="s">
        <v>64</v>
      </c>
      <c r="G14" s="203" t="s">
        <v>86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10</v>
      </c>
      <c r="O14" s="92">
        <v>0</v>
      </c>
      <c r="P14" s="93">
        <f>N14+O14</f>
        <v>10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>
        <v>1</v>
      </c>
      <c r="AE14" s="95">
        <f>IF(P14=0,"",IF(AD14=0,"",(AD14/P14)))</f>
        <v>0.1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0.2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84</v>
      </c>
      <c r="E15" s="203" t="s">
        <v>85</v>
      </c>
      <c r="F15" s="203" t="s">
        <v>69</v>
      </c>
      <c r="G15" s="203"/>
      <c r="H15" s="90"/>
      <c r="I15" s="90"/>
      <c r="J15" s="188"/>
      <c r="K15" s="81">
        <v>51</v>
      </c>
      <c r="L15" s="81">
        <v>23</v>
      </c>
      <c r="M15" s="81">
        <v>26</v>
      </c>
      <c r="N15" s="91">
        <v>1</v>
      </c>
      <c r="O15" s="92">
        <v>0</v>
      </c>
      <c r="P15" s="93">
        <f>N15+O15</f>
        <v>1</v>
      </c>
      <c r="Q15" s="82">
        <f>IFERROR(P15/M15,"-")</f>
        <v>0.038461538461538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71</v>
      </c>
      <c r="E16" s="203" t="s">
        <v>72</v>
      </c>
      <c r="F16" s="203" t="s">
        <v>64</v>
      </c>
      <c r="G16" s="203" t="s">
        <v>86</v>
      </c>
      <c r="H16" s="90" t="s">
        <v>73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89</v>
      </c>
      <c r="C17" s="203"/>
      <c r="D17" s="203" t="s">
        <v>71</v>
      </c>
      <c r="E17" s="203" t="s">
        <v>72</v>
      </c>
      <c r="F17" s="203" t="s">
        <v>69</v>
      </c>
      <c r="G17" s="203"/>
      <c r="H17" s="90"/>
      <c r="I17" s="90"/>
      <c r="J17" s="188"/>
      <c r="K17" s="81">
        <v>1</v>
      </c>
      <c r="L17" s="81">
        <v>1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90</v>
      </c>
      <c r="C18" s="203"/>
      <c r="D18" s="203" t="s">
        <v>76</v>
      </c>
      <c r="E18" s="203" t="s">
        <v>77</v>
      </c>
      <c r="F18" s="203" t="s">
        <v>78</v>
      </c>
      <c r="G18" s="203" t="s">
        <v>86</v>
      </c>
      <c r="H18" s="90" t="s">
        <v>66</v>
      </c>
      <c r="I18" s="90" t="s">
        <v>79</v>
      </c>
      <c r="J18" s="188"/>
      <c r="K18" s="81">
        <v>18</v>
      </c>
      <c r="L18" s="81">
        <v>0</v>
      </c>
      <c r="M18" s="81">
        <v>56</v>
      </c>
      <c r="N18" s="91">
        <v>3</v>
      </c>
      <c r="O18" s="92">
        <v>0</v>
      </c>
      <c r="P18" s="93">
        <f>N18+O18</f>
        <v>3</v>
      </c>
      <c r="Q18" s="82">
        <f>IFERROR(P18/M18,"-")</f>
        <v>0.053571428571429</v>
      </c>
      <c r="R18" s="81">
        <v>0</v>
      </c>
      <c r="S18" s="81">
        <v>2</v>
      </c>
      <c r="T18" s="82">
        <f>IFERROR(S18/(O18+P18),"-")</f>
        <v>0.66666666666667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91</v>
      </c>
      <c r="C19" s="203"/>
      <c r="D19" s="203" t="s">
        <v>76</v>
      </c>
      <c r="E19" s="203" t="s">
        <v>77</v>
      </c>
      <c r="F19" s="203" t="s">
        <v>69</v>
      </c>
      <c r="G19" s="203"/>
      <c r="H19" s="90"/>
      <c r="I19" s="90"/>
      <c r="J19" s="188"/>
      <c r="K19" s="81">
        <v>49</v>
      </c>
      <c r="L19" s="81">
        <v>35</v>
      </c>
      <c r="M19" s="81">
        <v>15</v>
      </c>
      <c r="N19" s="91">
        <v>4</v>
      </c>
      <c r="O19" s="92">
        <v>0</v>
      </c>
      <c r="P19" s="93">
        <f>N19+O19</f>
        <v>4</v>
      </c>
      <c r="Q19" s="82">
        <f>IFERROR(P19/M19,"-")</f>
        <v>0.26666666666667</v>
      </c>
      <c r="R19" s="81">
        <v>2</v>
      </c>
      <c r="S19" s="81">
        <v>1</v>
      </c>
      <c r="T19" s="82">
        <f>IFERROR(S19/(O19+P19),"-")</f>
        <v>0.25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3</v>
      </c>
      <c r="CG19" s="134">
        <f>IF(P19=0,"",IF(CF19=0,"",(CF19/P19)))</f>
        <v>0.75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92</v>
      </c>
      <c r="C20" s="203"/>
      <c r="D20" s="203" t="s">
        <v>76</v>
      </c>
      <c r="E20" s="203" t="s">
        <v>77</v>
      </c>
      <c r="F20" s="203" t="s">
        <v>78</v>
      </c>
      <c r="G20" s="203" t="s">
        <v>86</v>
      </c>
      <c r="H20" s="90" t="s">
        <v>73</v>
      </c>
      <c r="I20" s="90"/>
      <c r="J20" s="188"/>
      <c r="K20" s="81">
        <v>2</v>
      </c>
      <c r="L20" s="81">
        <v>0</v>
      </c>
      <c r="M20" s="81">
        <v>27</v>
      </c>
      <c r="N20" s="91">
        <v>1</v>
      </c>
      <c r="O20" s="92">
        <v>0</v>
      </c>
      <c r="P20" s="93">
        <f>N20+O20</f>
        <v>1</v>
      </c>
      <c r="Q20" s="82">
        <f>IFERROR(P20/M20,"-")</f>
        <v>0.037037037037037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1</v>
      </c>
      <c r="X20" s="186">
        <v>3000</v>
      </c>
      <c r="Y20" s="187">
        <f>IFERROR(X20/P20,"-")</f>
        <v>3000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1</v>
      </c>
      <c r="BY20" s="128">
        <v>1</v>
      </c>
      <c r="BZ20" s="129">
        <f>IFERROR(BY20/BW20,"-")</f>
        <v>1</v>
      </c>
      <c r="CA20" s="130">
        <v>3000</v>
      </c>
      <c r="CB20" s="131">
        <f>IFERROR(CA20/BW20,"-")</f>
        <v>3000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93</v>
      </c>
      <c r="C21" s="203"/>
      <c r="D21" s="203" t="s">
        <v>76</v>
      </c>
      <c r="E21" s="203" t="s">
        <v>77</v>
      </c>
      <c r="F21" s="203" t="s">
        <v>69</v>
      </c>
      <c r="G21" s="203"/>
      <c r="H21" s="90"/>
      <c r="I21" s="90"/>
      <c r="J21" s="188"/>
      <c r="K21" s="81">
        <v>6</v>
      </c>
      <c r="L21" s="81">
        <v>5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94</v>
      </c>
      <c r="C22" s="203"/>
      <c r="D22" s="203" t="s">
        <v>95</v>
      </c>
      <c r="E22" s="203" t="s">
        <v>96</v>
      </c>
      <c r="F22" s="203" t="s">
        <v>97</v>
      </c>
      <c r="G22" s="203" t="s">
        <v>98</v>
      </c>
      <c r="H22" s="90" t="s">
        <v>99</v>
      </c>
      <c r="I22" s="90" t="s">
        <v>100</v>
      </c>
      <c r="J22" s="188">
        <v>230000</v>
      </c>
      <c r="K22" s="81">
        <v>12</v>
      </c>
      <c r="L22" s="81">
        <v>0</v>
      </c>
      <c r="M22" s="81">
        <v>0</v>
      </c>
      <c r="N22" s="91">
        <v>2</v>
      </c>
      <c r="O22" s="92">
        <v>0</v>
      </c>
      <c r="P22" s="93">
        <f>N22+O22</f>
        <v>2</v>
      </c>
      <c r="Q22" s="82" t="str">
        <f>IFERROR(P22/M22,"-")</f>
        <v>-</v>
      </c>
      <c r="R22" s="81">
        <v>1</v>
      </c>
      <c r="S22" s="81">
        <v>0</v>
      </c>
      <c r="T22" s="82">
        <f>IFERROR(S22/(O22+P22),"-")</f>
        <v>0</v>
      </c>
      <c r="U22" s="182">
        <f>IFERROR(J22/SUM(P22:P26),"-")</f>
        <v>15333.333333333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SUM(X22:X26)-SUM(J22:J26)</f>
        <v>-230000</v>
      </c>
      <c r="AB22" s="85">
        <f>SUM(X22:X26)/SUM(J22:J26)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101</v>
      </c>
      <c r="C23" s="203"/>
      <c r="D23" s="203" t="s">
        <v>102</v>
      </c>
      <c r="E23" s="203" t="s">
        <v>103</v>
      </c>
      <c r="F23" s="203" t="s">
        <v>97</v>
      </c>
      <c r="G23" s="203"/>
      <c r="H23" s="90" t="s">
        <v>99</v>
      </c>
      <c r="I23" s="90"/>
      <c r="J23" s="188"/>
      <c r="K23" s="81">
        <v>5</v>
      </c>
      <c r="L23" s="81">
        <v>0</v>
      </c>
      <c r="M23" s="81">
        <v>0</v>
      </c>
      <c r="N23" s="91">
        <v>2</v>
      </c>
      <c r="O23" s="92">
        <v>0</v>
      </c>
      <c r="P23" s="93">
        <f>N23+O23</f>
        <v>2</v>
      </c>
      <c r="Q23" s="82" t="str">
        <f>IFERROR(P23/M23,"-")</f>
        <v>-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1</v>
      </c>
      <c r="BY23" s="128">
        <v>1</v>
      </c>
      <c r="BZ23" s="129">
        <f>IFERROR(BY23/BW23,"-")</f>
        <v>0.5</v>
      </c>
      <c r="CA23" s="130">
        <v>14000</v>
      </c>
      <c r="CB23" s="131">
        <f>IFERROR(CA23/BW23,"-")</f>
        <v>7000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>
        <v>14000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104</v>
      </c>
      <c r="C24" s="203"/>
      <c r="D24" s="203" t="s">
        <v>105</v>
      </c>
      <c r="E24" s="203" t="s">
        <v>106</v>
      </c>
      <c r="F24" s="203" t="s">
        <v>64</v>
      </c>
      <c r="G24" s="203"/>
      <c r="H24" s="90" t="s">
        <v>99</v>
      </c>
      <c r="I24" s="90"/>
      <c r="J24" s="188"/>
      <c r="K24" s="81">
        <v>0</v>
      </c>
      <c r="L24" s="81">
        <v>0</v>
      </c>
      <c r="M24" s="81">
        <v>0</v>
      </c>
      <c r="N24" s="91">
        <v>5</v>
      </c>
      <c r="O24" s="92">
        <v>0</v>
      </c>
      <c r="P24" s="93">
        <f>N24+O24</f>
        <v>5</v>
      </c>
      <c r="Q24" s="82" t="str">
        <f>IFERROR(P24/M24,"-")</f>
        <v>-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0.4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107</v>
      </c>
      <c r="C25" s="203"/>
      <c r="D25" s="203" t="s">
        <v>108</v>
      </c>
      <c r="E25" s="203" t="s">
        <v>103</v>
      </c>
      <c r="F25" s="203" t="s">
        <v>97</v>
      </c>
      <c r="G25" s="203"/>
      <c r="H25" s="90" t="s">
        <v>99</v>
      </c>
      <c r="I25" s="90"/>
      <c r="J25" s="188"/>
      <c r="K25" s="81">
        <v>8</v>
      </c>
      <c r="L25" s="81">
        <v>0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110</v>
      </c>
      <c r="E26" s="203" t="s">
        <v>110</v>
      </c>
      <c r="F26" s="203" t="s">
        <v>69</v>
      </c>
      <c r="G26" s="203"/>
      <c r="H26" s="90"/>
      <c r="I26" s="90"/>
      <c r="J26" s="188"/>
      <c r="K26" s="81">
        <v>32</v>
      </c>
      <c r="L26" s="81">
        <v>26</v>
      </c>
      <c r="M26" s="81">
        <v>13</v>
      </c>
      <c r="N26" s="91">
        <v>6</v>
      </c>
      <c r="O26" s="92">
        <v>0</v>
      </c>
      <c r="P26" s="93">
        <f>N26+O26</f>
        <v>6</v>
      </c>
      <c r="Q26" s="82">
        <f>IFERROR(P26/M26,"-")</f>
        <v>0.46153846153846</v>
      </c>
      <c r="R26" s="81">
        <v>4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0.16666666666667</v>
      </c>
      <c r="AX26" s="106">
        <v>1</v>
      </c>
      <c r="AY26" s="108">
        <f>IFERROR(AX26/AV26,"-")</f>
        <v>1</v>
      </c>
      <c r="AZ26" s="109">
        <v>23000</v>
      </c>
      <c r="BA26" s="110">
        <f>IFERROR(AZ26/AV26,"-")</f>
        <v>23000</v>
      </c>
      <c r="BB26" s="111"/>
      <c r="BC26" s="111"/>
      <c r="BD26" s="111">
        <v>1</v>
      </c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0.16666666666667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>
        <v>23000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0.021739130434783</v>
      </c>
      <c r="B27" s="203" t="s">
        <v>111</v>
      </c>
      <c r="C27" s="203"/>
      <c r="D27" s="203" t="s">
        <v>112</v>
      </c>
      <c r="E27" s="203" t="s">
        <v>113</v>
      </c>
      <c r="F27" s="203" t="s">
        <v>64</v>
      </c>
      <c r="G27" s="203" t="s">
        <v>114</v>
      </c>
      <c r="H27" s="90" t="s">
        <v>99</v>
      </c>
      <c r="I27" s="90" t="s">
        <v>100</v>
      </c>
      <c r="J27" s="188">
        <v>230000</v>
      </c>
      <c r="K27" s="81">
        <v>0</v>
      </c>
      <c r="L27" s="81">
        <v>0</v>
      </c>
      <c r="M27" s="81">
        <v>0</v>
      </c>
      <c r="N27" s="91">
        <v>2</v>
      </c>
      <c r="O27" s="92">
        <v>0</v>
      </c>
      <c r="P27" s="93">
        <f>N27+O27</f>
        <v>2</v>
      </c>
      <c r="Q27" s="82" t="str">
        <f>IFERROR(P27/M27,"-")</f>
        <v>-</v>
      </c>
      <c r="R27" s="81">
        <v>0</v>
      </c>
      <c r="S27" s="81">
        <v>1</v>
      </c>
      <c r="T27" s="82">
        <f>IFERROR(S27/(O27+P27),"-")</f>
        <v>0.5</v>
      </c>
      <c r="U27" s="182">
        <f>IFERROR(J27/SUM(P27:P31),"-")</f>
        <v>23000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SUM(X27:X31)-SUM(J27:J31)</f>
        <v>-225000</v>
      </c>
      <c r="AB27" s="85">
        <f>SUM(X27:X31)/SUM(J27:J31)</f>
        <v>0.021739130434783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115</v>
      </c>
      <c r="C28" s="203"/>
      <c r="D28" s="203" t="s">
        <v>116</v>
      </c>
      <c r="E28" s="203" t="s">
        <v>117</v>
      </c>
      <c r="F28" s="203" t="s">
        <v>97</v>
      </c>
      <c r="G28" s="203"/>
      <c r="H28" s="90" t="s">
        <v>99</v>
      </c>
      <c r="I28" s="90"/>
      <c r="J28" s="188"/>
      <c r="K28" s="81">
        <v>6</v>
      </c>
      <c r="L28" s="81">
        <v>0</v>
      </c>
      <c r="M28" s="81">
        <v>0</v>
      </c>
      <c r="N28" s="91">
        <v>2</v>
      </c>
      <c r="O28" s="92">
        <v>0</v>
      </c>
      <c r="P28" s="93">
        <f>N28+O28</f>
        <v>2</v>
      </c>
      <c r="Q28" s="82" t="str">
        <f>IFERROR(P28/M28,"-")</f>
        <v>-</v>
      </c>
      <c r="R28" s="81">
        <v>0</v>
      </c>
      <c r="S28" s="81">
        <v>2</v>
      </c>
      <c r="T28" s="82">
        <f>IFERROR(S28/(O28+P28),"-")</f>
        <v>1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105</v>
      </c>
      <c r="E29" s="203" t="s">
        <v>106</v>
      </c>
      <c r="F29" s="203" t="s">
        <v>64</v>
      </c>
      <c r="G29" s="203"/>
      <c r="H29" s="90" t="s">
        <v>99</v>
      </c>
      <c r="I29" s="90"/>
      <c r="J29" s="188"/>
      <c r="K29" s="81">
        <v>0</v>
      </c>
      <c r="L29" s="81">
        <v>0</v>
      </c>
      <c r="M29" s="81">
        <v>0</v>
      </c>
      <c r="N29" s="91">
        <v>2</v>
      </c>
      <c r="O29" s="92">
        <v>0</v>
      </c>
      <c r="P29" s="93">
        <f>N29+O29</f>
        <v>2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120</v>
      </c>
      <c r="E30" s="203" t="s">
        <v>121</v>
      </c>
      <c r="F30" s="203" t="s">
        <v>97</v>
      </c>
      <c r="G30" s="203"/>
      <c r="H30" s="90" t="s">
        <v>99</v>
      </c>
      <c r="I30" s="90"/>
      <c r="J30" s="188"/>
      <c r="K30" s="81">
        <v>5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110</v>
      </c>
      <c r="E31" s="203" t="s">
        <v>110</v>
      </c>
      <c r="F31" s="203" t="s">
        <v>69</v>
      </c>
      <c r="G31" s="203"/>
      <c r="H31" s="90"/>
      <c r="I31" s="90"/>
      <c r="J31" s="188"/>
      <c r="K31" s="81">
        <v>50</v>
      </c>
      <c r="L31" s="81">
        <v>29</v>
      </c>
      <c r="M31" s="81">
        <v>6</v>
      </c>
      <c r="N31" s="91">
        <v>4</v>
      </c>
      <c r="O31" s="92">
        <v>0</v>
      </c>
      <c r="P31" s="93">
        <f>N31+O31</f>
        <v>4</v>
      </c>
      <c r="Q31" s="82">
        <f>IFERROR(P31/M31,"-")</f>
        <v>0.66666666666667</v>
      </c>
      <c r="R31" s="81">
        <v>2</v>
      </c>
      <c r="S31" s="81">
        <v>1</v>
      </c>
      <c r="T31" s="82">
        <f>IFERROR(S31/(O31+P31),"-")</f>
        <v>0.25</v>
      </c>
      <c r="U31" s="182"/>
      <c r="V31" s="84">
        <v>1</v>
      </c>
      <c r="W31" s="82">
        <f>IF(P31=0,"-",V31/P31)</f>
        <v>0.25</v>
      </c>
      <c r="X31" s="186">
        <v>5000</v>
      </c>
      <c r="Y31" s="187">
        <f>IFERROR(X31/P31,"-")</f>
        <v>1250</v>
      </c>
      <c r="Z31" s="187">
        <f>IFERROR(X31/V31,"-")</f>
        <v>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0.25</v>
      </c>
      <c r="CH31" s="135">
        <v>1</v>
      </c>
      <c r="CI31" s="136">
        <f>IFERROR(CH31/CF31,"-")</f>
        <v>1</v>
      </c>
      <c r="CJ31" s="137">
        <v>5000</v>
      </c>
      <c r="CK31" s="138">
        <f>IFERROR(CJ31/CF31,"-")</f>
        <v>5000</v>
      </c>
      <c r="CL31" s="139">
        <v>1</v>
      </c>
      <c r="CM31" s="139"/>
      <c r="CN31" s="139"/>
      <c r="CO31" s="140">
        <v>1</v>
      </c>
      <c r="CP31" s="141">
        <v>5000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123</v>
      </c>
      <c r="C32" s="203"/>
      <c r="D32" s="203" t="s">
        <v>124</v>
      </c>
      <c r="E32" s="203" t="s">
        <v>125</v>
      </c>
      <c r="F32" s="203" t="s">
        <v>64</v>
      </c>
      <c r="G32" s="203" t="s">
        <v>126</v>
      </c>
      <c r="H32" s="90" t="s">
        <v>99</v>
      </c>
      <c r="I32" s="90" t="s">
        <v>100</v>
      </c>
      <c r="J32" s="188">
        <v>210000</v>
      </c>
      <c r="K32" s="81">
        <v>0</v>
      </c>
      <c r="L32" s="81">
        <v>0</v>
      </c>
      <c r="M32" s="81">
        <v>0</v>
      </c>
      <c r="N32" s="91">
        <v>2</v>
      </c>
      <c r="O32" s="92">
        <v>0</v>
      </c>
      <c r="P32" s="93">
        <f>N32+O32</f>
        <v>2</v>
      </c>
      <c r="Q32" s="82" t="str">
        <f>IFERROR(P32/M32,"-")</f>
        <v>-</v>
      </c>
      <c r="R32" s="81">
        <v>0</v>
      </c>
      <c r="S32" s="81">
        <v>0</v>
      </c>
      <c r="T32" s="82">
        <f>IFERROR(S32/(O32+P32),"-")</f>
        <v>0</v>
      </c>
      <c r="U32" s="182">
        <f>IFERROR(J32/SUM(P32:P36),"-")</f>
        <v>19090.909090909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SUM(X32:X36)-SUM(J32:J36)</f>
        <v>-210000</v>
      </c>
      <c r="AB32" s="85">
        <f>SUM(X32:X36)/SUM(J32:J36)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128</v>
      </c>
      <c r="E33" s="203" t="s">
        <v>103</v>
      </c>
      <c r="F33" s="203" t="s">
        <v>97</v>
      </c>
      <c r="G33" s="203"/>
      <c r="H33" s="90" t="s">
        <v>99</v>
      </c>
      <c r="I33" s="90"/>
      <c r="J33" s="188"/>
      <c r="K33" s="81">
        <v>4</v>
      </c>
      <c r="L33" s="81">
        <v>0</v>
      </c>
      <c r="M33" s="81">
        <v>0</v>
      </c>
      <c r="N33" s="91">
        <v>1</v>
      </c>
      <c r="O33" s="92">
        <v>0</v>
      </c>
      <c r="P33" s="93">
        <f>N33+O33</f>
        <v>1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130</v>
      </c>
      <c r="E34" s="203" t="s">
        <v>72</v>
      </c>
      <c r="F34" s="203" t="s">
        <v>64</v>
      </c>
      <c r="G34" s="203"/>
      <c r="H34" s="90" t="s">
        <v>99</v>
      </c>
      <c r="I34" s="90"/>
      <c r="J34" s="188"/>
      <c r="K34" s="81">
        <v>0</v>
      </c>
      <c r="L34" s="81">
        <v>0</v>
      </c>
      <c r="M34" s="81">
        <v>0</v>
      </c>
      <c r="N34" s="91">
        <v>2</v>
      </c>
      <c r="O34" s="92">
        <v>0</v>
      </c>
      <c r="P34" s="93">
        <f>N34+O34</f>
        <v>2</v>
      </c>
      <c r="Q34" s="82" t="str">
        <f>IFERROR(P34/M34,"-")</f>
        <v>-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2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131</v>
      </c>
      <c r="C35" s="203"/>
      <c r="D35" s="203" t="s">
        <v>132</v>
      </c>
      <c r="E35" s="203" t="s">
        <v>133</v>
      </c>
      <c r="F35" s="203" t="s">
        <v>97</v>
      </c>
      <c r="G35" s="203"/>
      <c r="H35" s="90" t="s">
        <v>99</v>
      </c>
      <c r="I35" s="90"/>
      <c r="J35" s="188"/>
      <c r="K35" s="81">
        <v>4</v>
      </c>
      <c r="L35" s="81">
        <v>0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110</v>
      </c>
      <c r="E36" s="203" t="s">
        <v>110</v>
      </c>
      <c r="F36" s="203" t="s">
        <v>69</v>
      </c>
      <c r="G36" s="203"/>
      <c r="H36" s="90"/>
      <c r="I36" s="90"/>
      <c r="J36" s="188"/>
      <c r="K36" s="81">
        <v>98</v>
      </c>
      <c r="L36" s="81">
        <v>36</v>
      </c>
      <c r="M36" s="81">
        <v>24</v>
      </c>
      <c r="N36" s="91">
        <v>6</v>
      </c>
      <c r="O36" s="92">
        <v>0</v>
      </c>
      <c r="P36" s="93">
        <f>N36+O36</f>
        <v>6</v>
      </c>
      <c r="Q36" s="82">
        <f>IFERROR(P36/M36,"-")</f>
        <v>0.25</v>
      </c>
      <c r="R36" s="81">
        <v>2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3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3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</v>
      </c>
      <c r="B37" s="203" t="s">
        <v>135</v>
      </c>
      <c r="C37" s="203"/>
      <c r="D37" s="203" t="s">
        <v>136</v>
      </c>
      <c r="E37" s="203" t="s">
        <v>137</v>
      </c>
      <c r="F37" s="203" t="s">
        <v>64</v>
      </c>
      <c r="G37" s="203" t="s">
        <v>138</v>
      </c>
      <c r="H37" s="90" t="s">
        <v>139</v>
      </c>
      <c r="I37" s="90" t="s">
        <v>140</v>
      </c>
      <c r="J37" s="188">
        <v>200000</v>
      </c>
      <c r="K37" s="81">
        <v>0</v>
      </c>
      <c r="L37" s="81">
        <v>0</v>
      </c>
      <c r="M37" s="81">
        <v>0</v>
      </c>
      <c r="N37" s="91">
        <v>2</v>
      </c>
      <c r="O37" s="92">
        <v>0</v>
      </c>
      <c r="P37" s="93">
        <f>N37+O37</f>
        <v>2</v>
      </c>
      <c r="Q37" s="82" t="str">
        <f>IFERROR(P37/M37,"-")</f>
        <v>-</v>
      </c>
      <c r="R37" s="81">
        <v>1</v>
      </c>
      <c r="S37" s="81">
        <v>0</v>
      </c>
      <c r="T37" s="82">
        <f>IFERROR(S37/(O37+P37),"-")</f>
        <v>0</v>
      </c>
      <c r="U37" s="182">
        <f>IFERROR(J37/SUM(P37:P40),"-")</f>
        <v>33333.333333333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SUM(X37:X40)-SUM(J37:J40)</f>
        <v>-200000</v>
      </c>
      <c r="AB37" s="85">
        <f>SUM(X37:X40)/SUM(J37:J40)</f>
        <v>0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2</v>
      </c>
      <c r="BX37" s="127">
        <f>IF(P37=0,"",IF(BW37=0,"",(BW37/P37)))</f>
        <v>1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108</v>
      </c>
      <c r="E38" s="203" t="s">
        <v>103</v>
      </c>
      <c r="F38" s="203" t="s">
        <v>97</v>
      </c>
      <c r="G38" s="203"/>
      <c r="H38" s="90" t="s">
        <v>139</v>
      </c>
      <c r="I38" s="90" t="s">
        <v>142</v>
      </c>
      <c r="J38" s="188"/>
      <c r="K38" s="81">
        <v>6</v>
      </c>
      <c r="L38" s="81">
        <v>0</v>
      </c>
      <c r="M38" s="81">
        <v>0</v>
      </c>
      <c r="N38" s="91">
        <v>1</v>
      </c>
      <c r="O38" s="92">
        <v>0</v>
      </c>
      <c r="P38" s="93">
        <f>N38+O38</f>
        <v>1</v>
      </c>
      <c r="Q38" s="82" t="str">
        <f>IFERROR(P38/M38,"-")</f>
        <v>-</v>
      </c>
      <c r="R38" s="81">
        <v>0</v>
      </c>
      <c r="S38" s="81">
        <v>1</v>
      </c>
      <c r="T38" s="82">
        <f>IFERROR(S38/(O38+P38),"-")</f>
        <v>1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144</v>
      </c>
      <c r="E39" s="203" t="s">
        <v>133</v>
      </c>
      <c r="F39" s="203" t="s">
        <v>64</v>
      </c>
      <c r="G39" s="203"/>
      <c r="H39" s="90" t="s">
        <v>139</v>
      </c>
      <c r="I39" s="90" t="s">
        <v>145</v>
      </c>
      <c r="J39" s="188"/>
      <c r="K39" s="81">
        <v>0</v>
      </c>
      <c r="L39" s="81">
        <v>0</v>
      </c>
      <c r="M39" s="81">
        <v>0</v>
      </c>
      <c r="N39" s="91">
        <v>3</v>
      </c>
      <c r="O39" s="92">
        <v>0</v>
      </c>
      <c r="P39" s="93">
        <f>N39+O39</f>
        <v>3</v>
      </c>
      <c r="Q39" s="82" t="str">
        <f>IFERROR(P39/M39,"-")</f>
        <v>-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0.66666666666667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0.33333333333333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146</v>
      </c>
      <c r="C40" s="203"/>
      <c r="D40" s="203" t="s">
        <v>110</v>
      </c>
      <c r="E40" s="203" t="s">
        <v>110</v>
      </c>
      <c r="F40" s="203" t="s">
        <v>69</v>
      </c>
      <c r="G40" s="203"/>
      <c r="H40" s="90"/>
      <c r="I40" s="90"/>
      <c r="J40" s="188"/>
      <c r="K40" s="81">
        <v>33</v>
      </c>
      <c r="L40" s="81">
        <v>23</v>
      </c>
      <c r="M40" s="81">
        <v>2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0.079230769230769</v>
      </c>
      <c r="B41" s="203" t="s">
        <v>147</v>
      </c>
      <c r="C41" s="203"/>
      <c r="D41" s="203" t="s">
        <v>148</v>
      </c>
      <c r="E41" s="203" t="s">
        <v>149</v>
      </c>
      <c r="F41" s="203" t="s">
        <v>64</v>
      </c>
      <c r="G41" s="203" t="s">
        <v>150</v>
      </c>
      <c r="H41" s="90" t="s">
        <v>151</v>
      </c>
      <c r="I41" s="90" t="s">
        <v>152</v>
      </c>
      <c r="J41" s="188">
        <v>130000</v>
      </c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>
        <f>IFERROR(J41/SUM(P41:P56),"-")</f>
        <v>5200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SUM(X41:X56)-SUM(J41:J56)</f>
        <v>-119700</v>
      </c>
      <c r="AB41" s="85">
        <f>SUM(X41:X56)/SUM(J41:J56)</f>
        <v>0.079230769230769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153</v>
      </c>
      <c r="C42" s="203"/>
      <c r="D42" s="203" t="s">
        <v>154</v>
      </c>
      <c r="E42" s="203" t="s">
        <v>155</v>
      </c>
      <c r="F42" s="203" t="s">
        <v>156</v>
      </c>
      <c r="G42" s="203"/>
      <c r="H42" s="90" t="s">
        <v>151</v>
      </c>
      <c r="I42" s="90" t="s">
        <v>157</v>
      </c>
      <c r="J42" s="188"/>
      <c r="K42" s="81">
        <v>12</v>
      </c>
      <c r="L42" s="81">
        <v>0</v>
      </c>
      <c r="M42" s="81">
        <v>58</v>
      </c>
      <c r="N42" s="91">
        <v>2</v>
      </c>
      <c r="O42" s="92">
        <v>0</v>
      </c>
      <c r="P42" s="93">
        <f>N42+O42</f>
        <v>2</v>
      </c>
      <c r="Q42" s="82">
        <f>IFERROR(P42/M42,"-")</f>
        <v>0.03448275862069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158</v>
      </c>
      <c r="C43" s="203"/>
      <c r="D43" s="203" t="s">
        <v>159</v>
      </c>
      <c r="E43" s="203" t="s">
        <v>160</v>
      </c>
      <c r="F43" s="203" t="s">
        <v>64</v>
      </c>
      <c r="G43" s="203"/>
      <c r="H43" s="90" t="s">
        <v>151</v>
      </c>
      <c r="I43" s="90" t="s">
        <v>161</v>
      </c>
      <c r="J43" s="188"/>
      <c r="K43" s="81">
        <v>0</v>
      </c>
      <c r="L43" s="81">
        <v>0</v>
      </c>
      <c r="M43" s="81">
        <v>0</v>
      </c>
      <c r="N43" s="91">
        <v>1</v>
      </c>
      <c r="O43" s="92">
        <v>0</v>
      </c>
      <c r="P43" s="93">
        <f>N43+O43</f>
        <v>1</v>
      </c>
      <c r="Q43" s="82" t="str">
        <f>IFERROR(P43/M43,"-")</f>
        <v>-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162</v>
      </c>
      <c r="C44" s="203"/>
      <c r="D44" s="203" t="s">
        <v>110</v>
      </c>
      <c r="E44" s="203" t="s">
        <v>110</v>
      </c>
      <c r="F44" s="203" t="s">
        <v>69</v>
      </c>
      <c r="G44" s="203"/>
      <c r="H44" s="90"/>
      <c r="I44" s="90"/>
      <c r="J44" s="188"/>
      <c r="K44" s="81">
        <v>9</v>
      </c>
      <c r="L44" s="81">
        <v>4</v>
      </c>
      <c r="M44" s="81">
        <v>2</v>
      </c>
      <c r="N44" s="91">
        <v>1</v>
      </c>
      <c r="O44" s="92">
        <v>0</v>
      </c>
      <c r="P44" s="93">
        <f>N44+O44</f>
        <v>1</v>
      </c>
      <c r="Q44" s="82">
        <f>IFERROR(P44/M44,"-")</f>
        <v>0.5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1</v>
      </c>
      <c r="X44" s="186">
        <v>300</v>
      </c>
      <c r="Y44" s="187">
        <f>IFERROR(X44/P44,"-")</f>
        <v>300</v>
      </c>
      <c r="Z44" s="187">
        <f>IFERROR(X44/V44,"-")</f>
        <v>300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>
        <v>1</v>
      </c>
      <c r="BQ44" s="122">
        <f>IFERROR(BP44/BN44,"-")</f>
        <v>1</v>
      </c>
      <c r="BR44" s="123">
        <v>300</v>
      </c>
      <c r="BS44" s="124">
        <f>IFERROR(BR44/BN44,"-")</f>
        <v>300</v>
      </c>
      <c r="BT44" s="125">
        <v>1</v>
      </c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</v>
      </c>
      <c r="CQ44" s="141">
        <v>300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163</v>
      </c>
      <c r="C45" s="203"/>
      <c r="D45" s="203" t="s">
        <v>164</v>
      </c>
      <c r="E45" s="203" t="s">
        <v>165</v>
      </c>
      <c r="F45" s="203" t="s">
        <v>156</v>
      </c>
      <c r="G45" s="203" t="s">
        <v>150</v>
      </c>
      <c r="H45" s="90" t="s">
        <v>166</v>
      </c>
      <c r="I45" s="90" t="s">
        <v>167</v>
      </c>
      <c r="J45" s="188"/>
      <c r="K45" s="81">
        <v>1</v>
      </c>
      <c r="L45" s="81">
        <v>0</v>
      </c>
      <c r="M45" s="81">
        <v>5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168</v>
      </c>
      <c r="C46" s="203"/>
      <c r="D46" s="203" t="s">
        <v>164</v>
      </c>
      <c r="E46" s="203" t="s">
        <v>165</v>
      </c>
      <c r="F46" s="203" t="s">
        <v>69</v>
      </c>
      <c r="G46" s="203"/>
      <c r="H46" s="90"/>
      <c r="I46" s="90"/>
      <c r="J46" s="188"/>
      <c r="K46" s="81">
        <v>7</v>
      </c>
      <c r="L46" s="81">
        <v>7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169</v>
      </c>
      <c r="C47" s="203"/>
      <c r="D47" s="203" t="s">
        <v>170</v>
      </c>
      <c r="E47" s="203" t="s">
        <v>171</v>
      </c>
      <c r="F47" s="203" t="s">
        <v>64</v>
      </c>
      <c r="G47" s="203" t="s">
        <v>172</v>
      </c>
      <c r="H47" s="90" t="s">
        <v>151</v>
      </c>
      <c r="I47" s="90" t="s">
        <v>152</v>
      </c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173</v>
      </c>
      <c r="C48" s="203"/>
      <c r="D48" s="203" t="s">
        <v>174</v>
      </c>
      <c r="E48" s="203" t="s">
        <v>175</v>
      </c>
      <c r="F48" s="203" t="s">
        <v>156</v>
      </c>
      <c r="G48" s="203"/>
      <c r="H48" s="90" t="s">
        <v>151</v>
      </c>
      <c r="I48" s="90" t="s">
        <v>157</v>
      </c>
      <c r="J48" s="188"/>
      <c r="K48" s="81">
        <v>1</v>
      </c>
      <c r="L48" s="81">
        <v>0</v>
      </c>
      <c r="M48" s="81">
        <v>11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176</v>
      </c>
      <c r="C49" s="203"/>
      <c r="D49" s="203" t="s">
        <v>177</v>
      </c>
      <c r="E49" s="203" t="s">
        <v>178</v>
      </c>
      <c r="F49" s="203" t="s">
        <v>64</v>
      </c>
      <c r="G49" s="203"/>
      <c r="H49" s="90" t="s">
        <v>151</v>
      </c>
      <c r="I49" s="204" t="s">
        <v>179</v>
      </c>
      <c r="J49" s="188"/>
      <c r="K49" s="81">
        <v>0</v>
      </c>
      <c r="L49" s="81">
        <v>0</v>
      </c>
      <c r="M49" s="81">
        <v>0</v>
      </c>
      <c r="N49" s="91">
        <v>3</v>
      </c>
      <c r="O49" s="92">
        <v>0</v>
      </c>
      <c r="P49" s="93">
        <f>N49+O49</f>
        <v>3</v>
      </c>
      <c r="Q49" s="82" t="str">
        <f>IFERROR(P49/M49,"-")</f>
        <v>-</v>
      </c>
      <c r="R49" s="81">
        <v>0</v>
      </c>
      <c r="S49" s="81">
        <v>1</v>
      </c>
      <c r="T49" s="82">
        <f>IFERROR(S49/(O49+P49),"-")</f>
        <v>0.33333333333333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0.66666666666667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0.33333333333333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180</v>
      </c>
      <c r="C50" s="203"/>
      <c r="D50" s="203" t="s">
        <v>181</v>
      </c>
      <c r="E50" s="203" t="s">
        <v>160</v>
      </c>
      <c r="F50" s="203" t="s">
        <v>156</v>
      </c>
      <c r="G50" s="203"/>
      <c r="H50" s="90" t="s">
        <v>151</v>
      </c>
      <c r="I50" s="90" t="s">
        <v>161</v>
      </c>
      <c r="J50" s="188"/>
      <c r="K50" s="81">
        <v>0</v>
      </c>
      <c r="L50" s="81">
        <v>0</v>
      </c>
      <c r="M50" s="81">
        <v>6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182</v>
      </c>
      <c r="C51" s="203"/>
      <c r="D51" s="203" t="s">
        <v>110</v>
      </c>
      <c r="E51" s="203" t="s">
        <v>110</v>
      </c>
      <c r="F51" s="203" t="s">
        <v>69</v>
      </c>
      <c r="G51" s="203"/>
      <c r="H51" s="90"/>
      <c r="I51" s="90"/>
      <c r="J51" s="188"/>
      <c r="K51" s="81">
        <v>6</v>
      </c>
      <c r="L51" s="81">
        <v>5</v>
      </c>
      <c r="M51" s="81">
        <v>2</v>
      </c>
      <c r="N51" s="91">
        <v>1</v>
      </c>
      <c r="O51" s="92">
        <v>0</v>
      </c>
      <c r="P51" s="93">
        <f>N51+O51</f>
        <v>1</v>
      </c>
      <c r="Q51" s="82">
        <f>IFERROR(P51/M51,"-")</f>
        <v>0.5</v>
      </c>
      <c r="R51" s="81">
        <v>0</v>
      </c>
      <c r="S51" s="81">
        <v>1</v>
      </c>
      <c r="T51" s="82">
        <f>IFERROR(S51/(O51+P51),"-")</f>
        <v>1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1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183</v>
      </c>
      <c r="C52" s="203"/>
      <c r="D52" s="203" t="s">
        <v>184</v>
      </c>
      <c r="E52" s="203" t="s">
        <v>185</v>
      </c>
      <c r="F52" s="203" t="s">
        <v>64</v>
      </c>
      <c r="G52" s="203" t="s">
        <v>186</v>
      </c>
      <c r="H52" s="90" t="s">
        <v>151</v>
      </c>
      <c r="I52" s="90" t="s">
        <v>152</v>
      </c>
      <c r="J52" s="188"/>
      <c r="K52" s="81">
        <v>0</v>
      </c>
      <c r="L52" s="81">
        <v>0</v>
      </c>
      <c r="M52" s="81">
        <v>0</v>
      </c>
      <c r="N52" s="91">
        <v>1</v>
      </c>
      <c r="O52" s="92">
        <v>0</v>
      </c>
      <c r="P52" s="93">
        <f>N52+O52</f>
        <v>1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1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187</v>
      </c>
      <c r="C53" s="203"/>
      <c r="D53" s="203" t="s">
        <v>188</v>
      </c>
      <c r="E53" s="203" t="s">
        <v>189</v>
      </c>
      <c r="F53" s="203" t="s">
        <v>156</v>
      </c>
      <c r="G53" s="203"/>
      <c r="H53" s="90" t="s">
        <v>151</v>
      </c>
      <c r="I53" s="90" t="s">
        <v>157</v>
      </c>
      <c r="J53" s="188"/>
      <c r="K53" s="81">
        <v>6</v>
      </c>
      <c r="L53" s="81">
        <v>0</v>
      </c>
      <c r="M53" s="81">
        <v>37</v>
      </c>
      <c r="N53" s="91">
        <v>3</v>
      </c>
      <c r="O53" s="92">
        <v>0</v>
      </c>
      <c r="P53" s="93">
        <f>N53+O53</f>
        <v>3</v>
      </c>
      <c r="Q53" s="82">
        <f>IFERROR(P53/M53,"-")</f>
        <v>0.081081081081081</v>
      </c>
      <c r="R53" s="81">
        <v>0</v>
      </c>
      <c r="S53" s="81">
        <v>1</v>
      </c>
      <c r="T53" s="82">
        <f>IFERROR(S53/(O53+P53),"-")</f>
        <v>0.33333333333333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0.33333333333333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1</v>
      </c>
      <c r="CG53" s="134">
        <f>IF(P53=0,"",IF(CF53=0,"",(CF53/P53)))</f>
        <v>0.33333333333333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190</v>
      </c>
      <c r="C54" s="203"/>
      <c r="D54" s="203" t="s">
        <v>170</v>
      </c>
      <c r="E54" s="203" t="s">
        <v>171</v>
      </c>
      <c r="F54" s="203" t="s">
        <v>64</v>
      </c>
      <c r="G54" s="203"/>
      <c r="H54" s="90" t="s">
        <v>151</v>
      </c>
      <c r="I54" s="204" t="s">
        <v>179</v>
      </c>
      <c r="J54" s="188"/>
      <c r="K54" s="81">
        <v>0</v>
      </c>
      <c r="L54" s="81">
        <v>0</v>
      </c>
      <c r="M54" s="81">
        <v>0</v>
      </c>
      <c r="N54" s="91">
        <v>4</v>
      </c>
      <c r="O54" s="92">
        <v>0</v>
      </c>
      <c r="P54" s="93">
        <f>N54+O54</f>
        <v>4</v>
      </c>
      <c r="Q54" s="82" t="str">
        <f>IFERROR(P54/M54,"-")</f>
        <v>-</v>
      </c>
      <c r="R54" s="81">
        <v>1</v>
      </c>
      <c r="S54" s="81">
        <v>0</v>
      </c>
      <c r="T54" s="82">
        <f>IFERROR(S54/(O54+P54),"-")</f>
        <v>0</v>
      </c>
      <c r="U54" s="182"/>
      <c r="V54" s="84">
        <v>1</v>
      </c>
      <c r="W54" s="82">
        <f>IF(P54=0,"-",V54/P54)</f>
        <v>0.25</v>
      </c>
      <c r="X54" s="186">
        <v>10000</v>
      </c>
      <c r="Y54" s="187">
        <f>IFERROR(X54/P54,"-")</f>
        <v>2500</v>
      </c>
      <c r="Z54" s="187">
        <f>IFERROR(X54/V54,"-")</f>
        <v>10000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0.25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>
        <v>1</v>
      </c>
      <c r="AW54" s="107">
        <f>IF(P54=0,"",IF(AV54=0,"",(AV54/P54)))</f>
        <v>0.25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0.5</v>
      </c>
      <c r="BP54" s="121">
        <v>1</v>
      </c>
      <c r="BQ54" s="122">
        <f>IFERROR(BP54/BN54,"-")</f>
        <v>0.5</v>
      </c>
      <c r="BR54" s="123">
        <v>10000</v>
      </c>
      <c r="BS54" s="124">
        <f>IFERROR(BR54/BN54,"-")</f>
        <v>5000</v>
      </c>
      <c r="BT54" s="125"/>
      <c r="BU54" s="125">
        <v>1</v>
      </c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10000</v>
      </c>
      <c r="CQ54" s="141">
        <v>10000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191</v>
      </c>
      <c r="C55" s="203"/>
      <c r="D55" s="203" t="s">
        <v>181</v>
      </c>
      <c r="E55" s="203" t="s">
        <v>160</v>
      </c>
      <c r="F55" s="203" t="s">
        <v>156</v>
      </c>
      <c r="G55" s="203"/>
      <c r="H55" s="90" t="s">
        <v>151</v>
      </c>
      <c r="I55" s="90" t="s">
        <v>161</v>
      </c>
      <c r="J55" s="188"/>
      <c r="K55" s="81">
        <v>6</v>
      </c>
      <c r="L55" s="81">
        <v>0</v>
      </c>
      <c r="M55" s="81">
        <v>22</v>
      </c>
      <c r="N55" s="91">
        <v>2</v>
      </c>
      <c r="O55" s="92">
        <v>0</v>
      </c>
      <c r="P55" s="93">
        <f>N55+O55</f>
        <v>2</v>
      </c>
      <c r="Q55" s="82">
        <f>IFERROR(P55/M55,"-")</f>
        <v>0.090909090909091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192</v>
      </c>
      <c r="C56" s="203"/>
      <c r="D56" s="203" t="s">
        <v>110</v>
      </c>
      <c r="E56" s="203" t="s">
        <v>110</v>
      </c>
      <c r="F56" s="203" t="s">
        <v>69</v>
      </c>
      <c r="G56" s="203"/>
      <c r="H56" s="90"/>
      <c r="I56" s="90"/>
      <c r="J56" s="188"/>
      <c r="K56" s="81">
        <v>21</v>
      </c>
      <c r="L56" s="81">
        <v>10</v>
      </c>
      <c r="M56" s="81">
        <v>1</v>
      </c>
      <c r="N56" s="91">
        <v>3</v>
      </c>
      <c r="O56" s="92">
        <v>0</v>
      </c>
      <c r="P56" s="93">
        <f>N56+O56</f>
        <v>3</v>
      </c>
      <c r="Q56" s="82">
        <f>IFERROR(P56/M56,"-")</f>
        <v>3</v>
      </c>
      <c r="R56" s="81">
        <v>2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0.66666666666667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0.33333333333333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1.2733333333333</v>
      </c>
      <c r="B57" s="203" t="s">
        <v>193</v>
      </c>
      <c r="C57" s="203"/>
      <c r="D57" s="203" t="s">
        <v>194</v>
      </c>
      <c r="E57" s="203" t="s">
        <v>195</v>
      </c>
      <c r="F57" s="203" t="s">
        <v>64</v>
      </c>
      <c r="G57" s="203" t="s">
        <v>114</v>
      </c>
      <c r="H57" s="90" t="s">
        <v>196</v>
      </c>
      <c r="I57" s="204" t="s">
        <v>197</v>
      </c>
      <c r="J57" s="188">
        <v>150000</v>
      </c>
      <c r="K57" s="81">
        <v>0</v>
      </c>
      <c r="L57" s="81">
        <v>0</v>
      </c>
      <c r="M57" s="81">
        <v>0</v>
      </c>
      <c r="N57" s="91">
        <v>12</v>
      </c>
      <c r="O57" s="92">
        <v>0</v>
      </c>
      <c r="P57" s="93">
        <f>N57+O57</f>
        <v>12</v>
      </c>
      <c r="Q57" s="82" t="str">
        <f>IFERROR(P57/M57,"-")</f>
        <v>-</v>
      </c>
      <c r="R57" s="81">
        <v>1</v>
      </c>
      <c r="S57" s="81">
        <v>2</v>
      </c>
      <c r="T57" s="82">
        <f>IFERROR(S57/(O57+P57),"-")</f>
        <v>0.16666666666667</v>
      </c>
      <c r="U57" s="182">
        <f>IFERROR(J57/SUM(P57:P58),"-")</f>
        <v>10714.285714286</v>
      </c>
      <c r="V57" s="84">
        <v>1</v>
      </c>
      <c r="W57" s="82">
        <f>IF(P57=0,"-",V57/P57)</f>
        <v>0.083333333333333</v>
      </c>
      <c r="X57" s="186">
        <v>191000</v>
      </c>
      <c r="Y57" s="187">
        <f>IFERROR(X57/P57,"-")</f>
        <v>15916.666666667</v>
      </c>
      <c r="Z57" s="187">
        <f>IFERROR(X57/V57,"-")</f>
        <v>191000</v>
      </c>
      <c r="AA57" s="188">
        <f>SUM(X57:X58)-SUM(J57:J58)</f>
        <v>41000</v>
      </c>
      <c r="AB57" s="85">
        <f>SUM(X57:X58)/SUM(J57:J58)</f>
        <v>1.2733333333333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2</v>
      </c>
      <c r="AN57" s="101">
        <f>IF(P57=0,"",IF(AM57=0,"",(AM57/P57)))</f>
        <v>0.16666666666667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0.083333333333333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4</v>
      </c>
      <c r="BO57" s="120">
        <f>IF(P57=0,"",IF(BN57=0,"",(BN57/P57)))</f>
        <v>0.33333333333333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3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2</v>
      </c>
      <c r="CG57" s="134">
        <f>IF(P57=0,"",IF(CF57=0,"",(CF57/P57)))</f>
        <v>0.16666666666667</v>
      </c>
      <c r="CH57" s="135">
        <v>1</v>
      </c>
      <c r="CI57" s="136">
        <f>IFERROR(CH57/CF57,"-")</f>
        <v>0.5</v>
      </c>
      <c r="CJ57" s="137">
        <v>196000</v>
      </c>
      <c r="CK57" s="138">
        <f>IFERROR(CJ57/CF57,"-")</f>
        <v>98000</v>
      </c>
      <c r="CL57" s="139"/>
      <c r="CM57" s="139"/>
      <c r="CN57" s="139">
        <v>1</v>
      </c>
      <c r="CO57" s="140">
        <v>1</v>
      </c>
      <c r="CP57" s="141">
        <v>191000</v>
      </c>
      <c r="CQ57" s="141">
        <v>196000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80"/>
      <c r="B58" s="203" t="s">
        <v>198</v>
      </c>
      <c r="C58" s="203"/>
      <c r="D58" s="203" t="s">
        <v>194</v>
      </c>
      <c r="E58" s="203" t="s">
        <v>195</v>
      </c>
      <c r="F58" s="203" t="s">
        <v>69</v>
      </c>
      <c r="G58" s="203"/>
      <c r="H58" s="90"/>
      <c r="I58" s="90"/>
      <c r="J58" s="188"/>
      <c r="K58" s="81">
        <v>91</v>
      </c>
      <c r="L58" s="81">
        <v>14</v>
      </c>
      <c r="M58" s="81">
        <v>10</v>
      </c>
      <c r="N58" s="91">
        <v>2</v>
      </c>
      <c r="O58" s="92">
        <v>0</v>
      </c>
      <c r="P58" s="93">
        <f>N58+O58</f>
        <v>2</v>
      </c>
      <c r="Q58" s="82">
        <f>IFERROR(P58/M58,"-")</f>
        <v>0.2</v>
      </c>
      <c r="R58" s="81">
        <v>2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2</v>
      </c>
      <c r="BX58" s="127">
        <f>IF(P58=0,"",IF(BW58=0,"",(BW58/P58)))</f>
        <v>1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 t="str">
        <f>AB59</f>
        <v>0</v>
      </c>
      <c r="B59" s="203" t="s">
        <v>199</v>
      </c>
      <c r="C59" s="203"/>
      <c r="D59" s="203" t="s">
        <v>76</v>
      </c>
      <c r="E59" s="203" t="s">
        <v>77</v>
      </c>
      <c r="F59" s="203" t="s">
        <v>97</v>
      </c>
      <c r="G59" s="203" t="s">
        <v>200</v>
      </c>
      <c r="H59" s="90" t="s">
        <v>201</v>
      </c>
      <c r="I59" s="205" t="s">
        <v>202</v>
      </c>
      <c r="J59" s="188">
        <v>0</v>
      </c>
      <c r="K59" s="81">
        <v>17</v>
      </c>
      <c r="L59" s="81">
        <v>0</v>
      </c>
      <c r="M59" s="81">
        <v>0</v>
      </c>
      <c r="N59" s="91">
        <v>5</v>
      </c>
      <c r="O59" s="92">
        <v>0</v>
      </c>
      <c r="P59" s="93">
        <f>N59+O59</f>
        <v>5</v>
      </c>
      <c r="Q59" s="82" t="str">
        <f>IFERROR(P59/M59,"-")</f>
        <v>-</v>
      </c>
      <c r="R59" s="81">
        <v>1</v>
      </c>
      <c r="S59" s="81">
        <v>1</v>
      </c>
      <c r="T59" s="82">
        <f>IFERROR(S59/(O59+P59),"-")</f>
        <v>0.2</v>
      </c>
      <c r="U59" s="182">
        <f>IFERROR(J59/SUM(P59:P60),"-")</f>
        <v>0</v>
      </c>
      <c r="V59" s="84">
        <v>1</v>
      </c>
      <c r="W59" s="82">
        <f>IF(P59=0,"-",V59/P59)</f>
        <v>0.2</v>
      </c>
      <c r="X59" s="186">
        <v>5000</v>
      </c>
      <c r="Y59" s="187">
        <f>IFERROR(X59/P59,"-")</f>
        <v>1000</v>
      </c>
      <c r="Z59" s="187">
        <f>IFERROR(X59/V59,"-")</f>
        <v>5000</v>
      </c>
      <c r="AA59" s="188">
        <f>SUM(X59:X60)-SUM(J59:J60)</f>
        <v>5000</v>
      </c>
      <c r="AB59" s="85" t="str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3</v>
      </c>
      <c r="BO59" s="120">
        <f>IF(P59=0,"",IF(BN59=0,"",(BN59/P59)))</f>
        <v>0.6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0.2</v>
      </c>
      <c r="BY59" s="128">
        <v>1</v>
      </c>
      <c r="BZ59" s="129">
        <f>IFERROR(BY59/BW59,"-")</f>
        <v>1</v>
      </c>
      <c r="CA59" s="130">
        <v>5000</v>
      </c>
      <c r="CB59" s="131">
        <f>IFERROR(CA59/BW59,"-")</f>
        <v>5000</v>
      </c>
      <c r="CC59" s="132">
        <v>1</v>
      </c>
      <c r="CD59" s="132"/>
      <c r="CE59" s="132"/>
      <c r="CF59" s="133">
        <v>1</v>
      </c>
      <c r="CG59" s="134">
        <f>IF(P59=0,"",IF(CF59=0,"",(CF59/P59)))</f>
        <v>0.2</v>
      </c>
      <c r="CH59" s="135">
        <v>1</v>
      </c>
      <c r="CI59" s="136">
        <f>IFERROR(CH59/CF59,"-")</f>
        <v>1</v>
      </c>
      <c r="CJ59" s="137">
        <v>35000</v>
      </c>
      <c r="CK59" s="138">
        <f>IFERROR(CJ59/CF59,"-")</f>
        <v>35000</v>
      </c>
      <c r="CL59" s="139"/>
      <c r="CM59" s="139"/>
      <c r="CN59" s="139">
        <v>1</v>
      </c>
      <c r="CO59" s="140">
        <v>1</v>
      </c>
      <c r="CP59" s="141">
        <v>5000</v>
      </c>
      <c r="CQ59" s="141">
        <v>35000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203</v>
      </c>
      <c r="C60" s="203"/>
      <c r="D60" s="203" t="s">
        <v>76</v>
      </c>
      <c r="E60" s="203" t="s">
        <v>77</v>
      </c>
      <c r="F60" s="203" t="s">
        <v>69</v>
      </c>
      <c r="G60" s="203"/>
      <c r="H60" s="90"/>
      <c r="I60" s="90"/>
      <c r="J60" s="188"/>
      <c r="K60" s="81">
        <v>8</v>
      </c>
      <c r="L60" s="81">
        <v>5</v>
      </c>
      <c r="M60" s="81">
        <v>2</v>
      </c>
      <c r="N60" s="91">
        <v>2</v>
      </c>
      <c r="O60" s="92">
        <v>0</v>
      </c>
      <c r="P60" s="93">
        <f>N60+O60</f>
        <v>2</v>
      </c>
      <c r="Q60" s="82">
        <f>IFERROR(P60/M60,"-")</f>
        <v>1</v>
      </c>
      <c r="R60" s="81">
        <v>2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2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30"/>
      <c r="B61" s="87"/>
      <c r="C61" s="88"/>
      <c r="D61" s="88"/>
      <c r="E61" s="88"/>
      <c r="F61" s="89"/>
      <c r="G61" s="90"/>
      <c r="H61" s="90"/>
      <c r="I61" s="90"/>
      <c r="J61" s="192"/>
      <c r="K61" s="34"/>
      <c r="L61" s="34"/>
      <c r="M61" s="31"/>
      <c r="N61" s="23"/>
      <c r="O61" s="23"/>
      <c r="P61" s="23"/>
      <c r="Q61" s="33"/>
      <c r="R61" s="32"/>
      <c r="S61" s="23"/>
      <c r="T61" s="32"/>
      <c r="U61" s="183"/>
      <c r="V61" s="25"/>
      <c r="W61" s="25"/>
      <c r="X61" s="189"/>
      <c r="Y61" s="189"/>
      <c r="Z61" s="189"/>
      <c r="AA61" s="189"/>
      <c r="AB61" s="33"/>
      <c r="AC61" s="59"/>
      <c r="AD61" s="63"/>
      <c r="AE61" s="64"/>
      <c r="AF61" s="63"/>
      <c r="AG61" s="67"/>
      <c r="AH61" s="68"/>
      <c r="AI61" s="69"/>
      <c r="AJ61" s="70"/>
      <c r="AK61" s="70"/>
      <c r="AL61" s="70"/>
      <c r="AM61" s="63"/>
      <c r="AN61" s="64"/>
      <c r="AO61" s="63"/>
      <c r="AP61" s="67"/>
      <c r="AQ61" s="68"/>
      <c r="AR61" s="69"/>
      <c r="AS61" s="70"/>
      <c r="AT61" s="70"/>
      <c r="AU61" s="70"/>
      <c r="AV61" s="63"/>
      <c r="AW61" s="64"/>
      <c r="AX61" s="63"/>
      <c r="AY61" s="67"/>
      <c r="AZ61" s="68"/>
      <c r="BA61" s="69"/>
      <c r="BB61" s="70"/>
      <c r="BC61" s="70"/>
      <c r="BD61" s="70"/>
      <c r="BE61" s="63"/>
      <c r="BF61" s="64"/>
      <c r="BG61" s="63"/>
      <c r="BH61" s="67"/>
      <c r="BI61" s="68"/>
      <c r="BJ61" s="69"/>
      <c r="BK61" s="70"/>
      <c r="BL61" s="70"/>
      <c r="BM61" s="70"/>
      <c r="BN61" s="65"/>
      <c r="BO61" s="66"/>
      <c r="BP61" s="63"/>
      <c r="BQ61" s="67"/>
      <c r="BR61" s="68"/>
      <c r="BS61" s="69"/>
      <c r="BT61" s="70"/>
      <c r="BU61" s="70"/>
      <c r="BV61" s="70"/>
      <c r="BW61" s="65"/>
      <c r="BX61" s="66"/>
      <c r="BY61" s="63"/>
      <c r="BZ61" s="67"/>
      <c r="CA61" s="68"/>
      <c r="CB61" s="69"/>
      <c r="CC61" s="70"/>
      <c r="CD61" s="70"/>
      <c r="CE61" s="70"/>
      <c r="CF61" s="65"/>
      <c r="CG61" s="66"/>
      <c r="CH61" s="63"/>
      <c r="CI61" s="67"/>
      <c r="CJ61" s="68"/>
      <c r="CK61" s="69"/>
      <c r="CL61" s="70"/>
      <c r="CM61" s="70"/>
      <c r="CN61" s="70"/>
      <c r="CO61" s="71"/>
      <c r="CP61" s="68"/>
      <c r="CQ61" s="68"/>
      <c r="CR61" s="68"/>
      <c r="CS61" s="72"/>
    </row>
    <row r="62" spans="1:98">
      <c r="A62" s="30"/>
      <c r="B62" s="37"/>
      <c r="C62" s="21"/>
      <c r="D62" s="21"/>
      <c r="E62" s="21"/>
      <c r="F62" s="22"/>
      <c r="G62" s="36"/>
      <c r="H62" s="36"/>
      <c r="I62" s="75"/>
      <c r="J62" s="193"/>
      <c r="K62" s="34"/>
      <c r="L62" s="34"/>
      <c r="M62" s="31"/>
      <c r="N62" s="23"/>
      <c r="O62" s="23"/>
      <c r="P62" s="23"/>
      <c r="Q62" s="33"/>
      <c r="R62" s="32"/>
      <c r="S62" s="23"/>
      <c r="T62" s="32"/>
      <c r="U62" s="183"/>
      <c r="V62" s="25"/>
      <c r="W62" s="25"/>
      <c r="X62" s="189"/>
      <c r="Y62" s="189"/>
      <c r="Z62" s="189"/>
      <c r="AA62" s="189"/>
      <c r="AB62" s="33"/>
      <c r="AC62" s="61"/>
      <c r="AD62" s="63"/>
      <c r="AE62" s="64"/>
      <c r="AF62" s="63"/>
      <c r="AG62" s="67"/>
      <c r="AH62" s="68"/>
      <c r="AI62" s="69"/>
      <c r="AJ62" s="70"/>
      <c r="AK62" s="70"/>
      <c r="AL62" s="70"/>
      <c r="AM62" s="63"/>
      <c r="AN62" s="64"/>
      <c r="AO62" s="63"/>
      <c r="AP62" s="67"/>
      <c r="AQ62" s="68"/>
      <c r="AR62" s="69"/>
      <c r="AS62" s="70"/>
      <c r="AT62" s="70"/>
      <c r="AU62" s="70"/>
      <c r="AV62" s="63"/>
      <c r="AW62" s="64"/>
      <c r="AX62" s="63"/>
      <c r="AY62" s="67"/>
      <c r="AZ62" s="68"/>
      <c r="BA62" s="69"/>
      <c r="BB62" s="70"/>
      <c r="BC62" s="70"/>
      <c r="BD62" s="70"/>
      <c r="BE62" s="63"/>
      <c r="BF62" s="64"/>
      <c r="BG62" s="63"/>
      <c r="BH62" s="67"/>
      <c r="BI62" s="68"/>
      <c r="BJ62" s="69"/>
      <c r="BK62" s="70"/>
      <c r="BL62" s="70"/>
      <c r="BM62" s="70"/>
      <c r="BN62" s="65"/>
      <c r="BO62" s="66"/>
      <c r="BP62" s="63"/>
      <c r="BQ62" s="67"/>
      <c r="BR62" s="68"/>
      <c r="BS62" s="69"/>
      <c r="BT62" s="70"/>
      <c r="BU62" s="70"/>
      <c r="BV62" s="70"/>
      <c r="BW62" s="65"/>
      <c r="BX62" s="66"/>
      <c r="BY62" s="63"/>
      <c r="BZ62" s="67"/>
      <c r="CA62" s="68"/>
      <c r="CB62" s="69"/>
      <c r="CC62" s="70"/>
      <c r="CD62" s="70"/>
      <c r="CE62" s="70"/>
      <c r="CF62" s="65"/>
      <c r="CG62" s="66"/>
      <c r="CH62" s="63"/>
      <c r="CI62" s="67"/>
      <c r="CJ62" s="68"/>
      <c r="CK62" s="69"/>
      <c r="CL62" s="70"/>
      <c r="CM62" s="70"/>
      <c r="CN62" s="70"/>
      <c r="CO62" s="71"/>
      <c r="CP62" s="68"/>
      <c r="CQ62" s="68"/>
      <c r="CR62" s="68"/>
      <c r="CS62" s="72"/>
    </row>
    <row r="63" spans="1:98">
      <c r="A63" s="19">
        <f>AB63</f>
        <v>0.16261744966443</v>
      </c>
      <c r="B63" s="39"/>
      <c r="C63" s="39"/>
      <c r="D63" s="39"/>
      <c r="E63" s="39"/>
      <c r="F63" s="39"/>
      <c r="G63" s="40" t="s">
        <v>204</v>
      </c>
      <c r="H63" s="40"/>
      <c r="I63" s="40"/>
      <c r="J63" s="190">
        <f>SUM(J6:J62)</f>
        <v>1490000</v>
      </c>
      <c r="K63" s="41">
        <f>SUM(K6:K62)</f>
        <v>662</v>
      </c>
      <c r="L63" s="41">
        <f>SUM(L6:L62)</f>
        <v>267</v>
      </c>
      <c r="M63" s="41">
        <f>SUM(M6:M62)</f>
        <v>428</v>
      </c>
      <c r="N63" s="41">
        <f>SUM(N6:N62)</f>
        <v>123</v>
      </c>
      <c r="O63" s="41">
        <f>SUM(O6:O62)</f>
        <v>0</v>
      </c>
      <c r="P63" s="41">
        <f>SUM(P6:P62)</f>
        <v>123</v>
      </c>
      <c r="Q63" s="42">
        <f>IFERROR(P63/M63,"-")</f>
        <v>0.28738317757009</v>
      </c>
      <c r="R63" s="78">
        <f>SUM(R6:R62)</f>
        <v>31</v>
      </c>
      <c r="S63" s="78">
        <f>SUM(S6:S62)</f>
        <v>15</v>
      </c>
      <c r="T63" s="42">
        <f>IFERROR(R63/P63,"-")</f>
        <v>0.2520325203252</v>
      </c>
      <c r="U63" s="184">
        <f>IFERROR(J63/P63,"-")</f>
        <v>12113.821138211</v>
      </c>
      <c r="V63" s="44">
        <f>SUM(V6:V62)</f>
        <v>9</v>
      </c>
      <c r="W63" s="42">
        <f>IFERROR(V63/P63,"-")</f>
        <v>0.073170731707317</v>
      </c>
      <c r="X63" s="190">
        <f>SUM(X6:X62)</f>
        <v>242300</v>
      </c>
      <c r="Y63" s="190">
        <f>IFERROR(X63/P63,"-")</f>
        <v>1969.918699187</v>
      </c>
      <c r="Z63" s="190">
        <f>IFERROR(X63/V63,"-")</f>
        <v>26922.222222222</v>
      </c>
      <c r="AA63" s="190">
        <f>X63-J63</f>
        <v>-1247700</v>
      </c>
      <c r="AB63" s="47">
        <f>X63/J63</f>
        <v>0.16261744966443</v>
      </c>
      <c r="AC63" s="60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1"/>
    <mergeCell ref="J27:J31"/>
    <mergeCell ref="U27:U31"/>
    <mergeCell ref="AA27:AA31"/>
    <mergeCell ref="AB27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  <mergeCell ref="A41:A56"/>
    <mergeCell ref="J41:J56"/>
    <mergeCell ref="U41:U56"/>
    <mergeCell ref="AA41:AA56"/>
    <mergeCell ref="AB41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</v>
      </c>
      <c r="B6" s="203" t="s">
        <v>206</v>
      </c>
      <c r="C6" s="203" t="s">
        <v>207</v>
      </c>
      <c r="D6" s="203" t="s">
        <v>76</v>
      </c>
      <c r="E6" s="203" t="s">
        <v>208</v>
      </c>
      <c r="F6" s="203" t="s">
        <v>209</v>
      </c>
      <c r="G6" s="203" t="s">
        <v>210</v>
      </c>
      <c r="H6" s="90" t="s">
        <v>211</v>
      </c>
      <c r="I6" s="90" t="s">
        <v>212</v>
      </c>
      <c r="J6" s="188">
        <v>200000</v>
      </c>
      <c r="K6" s="81">
        <v>57</v>
      </c>
      <c r="L6" s="81">
        <v>0</v>
      </c>
      <c r="M6" s="81">
        <v>153</v>
      </c>
      <c r="N6" s="91">
        <v>9</v>
      </c>
      <c r="O6" s="92">
        <v>1</v>
      </c>
      <c r="P6" s="93">
        <f>N6+O6</f>
        <v>10</v>
      </c>
      <c r="Q6" s="82">
        <f>IFERROR(P6/M6,"-")</f>
        <v>0.065359477124183</v>
      </c>
      <c r="R6" s="81">
        <v>8</v>
      </c>
      <c r="S6" s="81">
        <v>3</v>
      </c>
      <c r="T6" s="82">
        <f>IFERROR(S6/(O6+P6),"-")</f>
        <v>0.27272727272727</v>
      </c>
      <c r="U6" s="182">
        <f>IFERROR(J6/SUM(P6:P7),"-")</f>
        <v>9523.8095238095</v>
      </c>
      <c r="V6" s="84">
        <v>1</v>
      </c>
      <c r="W6" s="82">
        <f>IF(P6=0,"-",V6/P6)</f>
        <v>0.1</v>
      </c>
      <c r="X6" s="186">
        <v>5000</v>
      </c>
      <c r="Y6" s="187">
        <f>IFERROR(X6/P6,"-")</f>
        <v>500</v>
      </c>
      <c r="Z6" s="187">
        <f>IFERROR(X6/V6,"-")</f>
        <v>5000</v>
      </c>
      <c r="AA6" s="188">
        <f>SUM(X6:X7)-SUM(J6:J7)</f>
        <v>-134000</v>
      </c>
      <c r="AB6" s="85">
        <f>SUM(X6:X7)/SUM(J6:J7)</f>
        <v>0.33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0.4</v>
      </c>
      <c r="BY6" s="128">
        <v>1</v>
      </c>
      <c r="BZ6" s="129">
        <f>IFERROR(BY6/BW6,"-")</f>
        <v>0.25</v>
      </c>
      <c r="CA6" s="130">
        <v>5000</v>
      </c>
      <c r="CB6" s="131">
        <f>IFERROR(CA6/BW6,"-")</f>
        <v>1250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133</v>
      </c>
      <c r="L7" s="81">
        <v>53</v>
      </c>
      <c r="M7" s="81">
        <v>20</v>
      </c>
      <c r="N7" s="91">
        <v>11</v>
      </c>
      <c r="O7" s="92">
        <v>0</v>
      </c>
      <c r="P7" s="93">
        <f>N7+O7</f>
        <v>11</v>
      </c>
      <c r="Q7" s="82">
        <f>IFERROR(P7/M7,"-")</f>
        <v>0.55</v>
      </c>
      <c r="R7" s="81">
        <v>8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0.27272727272727</v>
      </c>
      <c r="X7" s="186">
        <v>61000</v>
      </c>
      <c r="Y7" s="187">
        <f>IFERROR(X7/P7,"-")</f>
        <v>5545.4545454545</v>
      </c>
      <c r="Z7" s="187">
        <f>IFERROR(X7/V7,"-")</f>
        <v>20333.333333333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0.27272727272727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0.45454545454545</v>
      </c>
      <c r="BY7" s="128">
        <v>2</v>
      </c>
      <c r="BZ7" s="129">
        <f>IFERROR(BY7/BW7,"-")</f>
        <v>0.4</v>
      </c>
      <c r="CA7" s="130">
        <v>60000</v>
      </c>
      <c r="CB7" s="131">
        <f>IFERROR(CA7/BW7,"-")</f>
        <v>12000</v>
      </c>
      <c r="CC7" s="132">
        <v>1</v>
      </c>
      <c r="CD7" s="132"/>
      <c r="CE7" s="132">
        <v>1</v>
      </c>
      <c r="CF7" s="133">
        <v>3</v>
      </c>
      <c r="CG7" s="134">
        <f>IF(P7=0,"",IF(CF7=0,"",(CF7/P7)))</f>
        <v>0.27272727272727</v>
      </c>
      <c r="CH7" s="135">
        <v>1</v>
      </c>
      <c r="CI7" s="136">
        <f>IFERROR(CH7/CF7,"-")</f>
        <v>0.33333333333333</v>
      </c>
      <c r="CJ7" s="137">
        <v>1000</v>
      </c>
      <c r="CK7" s="138">
        <f>IFERROR(CJ7/CF7,"-")</f>
        <v>333.33333333333</v>
      </c>
      <c r="CL7" s="139">
        <v>1</v>
      </c>
      <c r="CM7" s="139"/>
      <c r="CN7" s="139"/>
      <c r="CO7" s="140">
        <v>3</v>
      </c>
      <c r="CP7" s="141">
        <v>61000</v>
      </c>
      <c r="CQ7" s="141">
        <v>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0.33</v>
      </c>
      <c r="B10" s="39"/>
      <c r="C10" s="39"/>
      <c r="D10" s="39"/>
      <c r="E10" s="39"/>
      <c r="F10" s="39"/>
      <c r="G10" s="40" t="s">
        <v>214</v>
      </c>
      <c r="H10" s="40"/>
      <c r="I10" s="40"/>
      <c r="J10" s="190">
        <f>SUM(J6:J9)</f>
        <v>200000</v>
      </c>
      <c r="K10" s="41">
        <f>SUM(K6:K9)</f>
        <v>190</v>
      </c>
      <c r="L10" s="41">
        <f>SUM(L6:L9)</f>
        <v>53</v>
      </c>
      <c r="M10" s="41">
        <f>SUM(M6:M9)</f>
        <v>173</v>
      </c>
      <c r="N10" s="41">
        <f>SUM(N6:N9)</f>
        <v>20</v>
      </c>
      <c r="O10" s="41">
        <f>SUM(O6:O9)</f>
        <v>1</v>
      </c>
      <c r="P10" s="41">
        <f>SUM(P6:P9)</f>
        <v>21</v>
      </c>
      <c r="Q10" s="42">
        <f>IFERROR(P10/M10,"-")</f>
        <v>0.12138728323699</v>
      </c>
      <c r="R10" s="78">
        <f>SUM(R6:R9)</f>
        <v>16</v>
      </c>
      <c r="S10" s="78">
        <f>SUM(S6:S9)</f>
        <v>3</v>
      </c>
      <c r="T10" s="42">
        <f>IFERROR(R10/P10,"-")</f>
        <v>0.76190476190476</v>
      </c>
      <c r="U10" s="184">
        <f>IFERROR(J10/P10,"-")</f>
        <v>9523.8095238095</v>
      </c>
      <c r="V10" s="44">
        <f>SUM(V6:V9)</f>
        <v>4</v>
      </c>
      <c r="W10" s="42">
        <f>IFERROR(V10/P10,"-")</f>
        <v>0.19047619047619</v>
      </c>
      <c r="X10" s="190">
        <f>SUM(X6:X9)</f>
        <v>66000</v>
      </c>
      <c r="Y10" s="190">
        <f>IFERROR(X10/P10,"-")</f>
        <v>3142.8571428571</v>
      </c>
      <c r="Z10" s="190">
        <f>IFERROR(X10/V10,"-")</f>
        <v>16500</v>
      </c>
      <c r="AA10" s="190">
        <f>X10-J10</f>
        <v>-134000</v>
      </c>
      <c r="AB10" s="47">
        <f>X10/J10</f>
        <v>0.33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