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<sst xmlns="http://schemas.openxmlformats.org/spreadsheetml/2006/main" uniqueCount="267">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</sst>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75</v>
      </c>
      <c r="D6" s="195">
        <v>2795000</v>
      </c>
      <c r="E6" s="81">
        <v>681</v>
      </c>
      <c r="F6" s="81">
        <v>299</v>
      </c>
      <c r="G6" s="81">
        <v>656</v>
      </c>
      <c r="H6" s="91">
        <v>140</v>
      </c>
      <c r="I6" s="92">
        <v>1</v>
      </c>
      <c r="J6" s="145">
        <f>H6+I6</f>
        <v>141</v>
      </c>
      <c r="K6" s="82">
        <f>IFERROR(J6/G6,"-")</f>
        <v>0.21493902439024</v>
      </c>
      <c r="L6" s="81">
        <v>13</v>
      </c>
      <c r="M6" s="81">
        <v>27</v>
      </c>
      <c r="N6" s="82">
        <f>IFERROR(L6/J6,"-")</f>
        <v>0.092198581560284</v>
      </c>
      <c r="O6" s="83">
        <f>IFERROR(D6/J6,"-")</f>
        <v>19822.695035461</v>
      </c>
      <c r="P6" s="84">
        <v>15</v>
      </c>
      <c r="Q6" s="82">
        <f>IFERROR(P6/J6,"-")</f>
        <v>0.1063829787234</v>
      </c>
      <c r="R6" s="200">
        <v>431080</v>
      </c>
      <c r="S6" s="201">
        <f>IFERROR(R6/J6,"-")</f>
        <v>3057.304964539</v>
      </c>
      <c r="T6" s="201">
        <f>IFERROR(R6/P6,"-")</f>
        <v>28738.666666667</v>
      </c>
      <c r="U6" s="195">
        <f>IFERROR(R6-D6,"-")</f>
        <v>-2363920</v>
      </c>
      <c r="V6" s="85">
        <f>R6/D6</f>
        <v>0.15423255813953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2795000</v>
      </c>
      <c r="E9" s="41">
        <f>SUM(E6:E7)</f>
        <v>681</v>
      </c>
      <c r="F9" s="41">
        <f>SUM(F6:F7)</f>
        <v>299</v>
      </c>
      <c r="G9" s="41">
        <f>SUM(G6:G7)</f>
        <v>656</v>
      </c>
      <c r="H9" s="41">
        <f>SUM(H6:H7)</f>
        <v>140</v>
      </c>
      <c r="I9" s="41">
        <f>SUM(I6:I7)</f>
        <v>1</v>
      </c>
      <c r="J9" s="41">
        <f>SUM(J6:J7)</f>
        <v>141</v>
      </c>
      <c r="K9" s="42">
        <f>IFERROR(J9/G9,"-")</f>
        <v>0.21493902439024</v>
      </c>
      <c r="L9" s="78">
        <f>SUM(L6:L7)</f>
        <v>13</v>
      </c>
      <c r="M9" s="78">
        <f>SUM(M6:M7)</f>
        <v>27</v>
      </c>
      <c r="N9" s="42">
        <f>IFERROR(L9/J9,"-")</f>
        <v>0.092198581560284</v>
      </c>
      <c r="O9" s="43">
        <f>IFERROR(D9/J9,"-")</f>
        <v>19822.695035461</v>
      </c>
      <c r="P9" s="44">
        <f>SUM(P6:P7)</f>
        <v>15</v>
      </c>
      <c r="Q9" s="42">
        <f>IFERROR(P9/J9,"-")</f>
        <v>0.1063829787234</v>
      </c>
      <c r="R9" s="45">
        <f>SUM(R6:R7)</f>
        <v>431080</v>
      </c>
      <c r="S9" s="45">
        <f>IFERROR(R9/J9,"-")</f>
        <v>3057.304964539</v>
      </c>
      <c r="T9" s="45">
        <f>IFERROR(R9/P9,"-")</f>
        <v>28738.666666667</v>
      </c>
      <c r="U9" s="46">
        <f>SUM(U6:U7)</f>
        <v>-2363920</v>
      </c>
      <c r="V9" s="47">
        <f>IFERROR(R9/D9,"-")</f>
        <v>0.15423255813953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0.21764705882353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12</v>
      </c>
      <c r="L6" s="81">
        <v>0</v>
      </c>
      <c r="M6" s="81">
        <v>51</v>
      </c>
      <c r="N6" s="91">
        <v>1</v>
      </c>
      <c r="O6" s="92">
        <v>0</v>
      </c>
      <c r="P6" s="93">
        <f>N6+O6</f>
        <v>1</v>
      </c>
      <c r="Q6" s="82">
        <f>IFERROR(P6/M6,"-")</f>
        <v>0.019607843137255</v>
      </c>
      <c r="R6" s="81">
        <v>0</v>
      </c>
      <c r="S6" s="81">
        <v>0</v>
      </c>
      <c r="T6" s="82">
        <f>IFERROR(S6/(O6+P6),"-")</f>
        <v>0</v>
      </c>
      <c r="U6" s="182">
        <f>IFERROR(J6/SUM(P6:P21),"-")</f>
        <v>14166.666666667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-266000</v>
      </c>
      <c r="AB6" s="85">
        <f>SUM(X6:X21)/SUM(J6:J21)</f>
        <v>0.21764705882353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30</v>
      </c>
      <c r="L7" s="81">
        <v>20</v>
      </c>
      <c r="M7" s="81">
        <v>12</v>
      </c>
      <c r="N7" s="91">
        <v>2</v>
      </c>
      <c r="O7" s="92">
        <v>0</v>
      </c>
      <c r="P7" s="93">
        <f>N7+O7</f>
        <v>2</v>
      </c>
      <c r="Q7" s="82">
        <f>IFERROR(P7/M7,"-")</f>
        <v>0.16666666666667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1</v>
      </c>
      <c r="N10" s="91">
        <v>1</v>
      </c>
      <c r="O10" s="92">
        <v>0</v>
      </c>
      <c r="P10" s="93">
        <f>N10+O10</f>
        <v>1</v>
      </c>
      <c r="Q10" s="82">
        <f>IFERROR(P10/M10,"-")</f>
        <v>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15</v>
      </c>
      <c r="L11" s="81">
        <v>7</v>
      </c>
      <c r="M11" s="81">
        <v>1</v>
      </c>
      <c r="N11" s="91">
        <v>2</v>
      </c>
      <c r="O11" s="92">
        <v>0</v>
      </c>
      <c r="P11" s="93">
        <f>N11+O11</f>
        <v>2</v>
      </c>
      <c r="Q11" s="82">
        <f>IFERROR(P11/M11,"-")</f>
        <v>2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31000</v>
      </c>
      <c r="Y11" s="187">
        <f>IFERROR(X11/P11,"-")</f>
        <v>15500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>
        <v>1</v>
      </c>
      <c r="BQ11" s="122">
        <f>IFERROR(BP11/BN11,"-")</f>
        <v>1</v>
      </c>
      <c r="BR11" s="123">
        <v>306000</v>
      </c>
      <c r="BS11" s="124">
        <f>IFERROR(BR11/BN11,"-")</f>
        <v>306000</v>
      </c>
      <c r="BT11" s="125"/>
      <c r="BU11" s="125"/>
      <c r="BV11" s="125">
        <v>1</v>
      </c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31000</v>
      </c>
      <c r="CQ11" s="141">
        <v>306000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3</v>
      </c>
      <c r="L14" s="81">
        <v>0</v>
      </c>
      <c r="M14" s="81">
        <v>9</v>
      </c>
      <c r="N14" s="91">
        <v>3</v>
      </c>
      <c r="O14" s="92">
        <v>0</v>
      </c>
      <c r="P14" s="93">
        <f>N14+O14</f>
        <v>3</v>
      </c>
      <c r="Q14" s="82">
        <f>IFERROR(P14/M14,"-")</f>
        <v>0.33333333333333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0.33333333333333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2</v>
      </c>
      <c r="BX14" s="127">
        <f>IF(P14=0,"",IF(BW14=0,"",(BW14/P14)))</f>
        <v>0.66666666666667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13</v>
      </c>
      <c r="L15" s="81">
        <v>10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1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10</v>
      </c>
      <c r="O18" s="92">
        <v>0</v>
      </c>
      <c r="P18" s="93">
        <f>N18+O18</f>
        <v>10</v>
      </c>
      <c r="Q18" s="82" t="str">
        <f>IFERROR(P18/M18,"-")</f>
        <v>-</v>
      </c>
      <c r="R18" s="81">
        <v>0</v>
      </c>
      <c r="S18" s="81">
        <v>2</v>
      </c>
      <c r="T18" s="82">
        <f>IFERROR(S18/(O18+P18),"-")</f>
        <v>0.2</v>
      </c>
      <c r="U18" s="182"/>
      <c r="V18" s="84">
        <v>1</v>
      </c>
      <c r="W18" s="82">
        <f>IF(P18=0,"-",V18/P18)</f>
        <v>0.1</v>
      </c>
      <c r="X18" s="186">
        <v>43000</v>
      </c>
      <c r="Y18" s="187">
        <f>IFERROR(X18/P18,"-")</f>
        <v>4300</v>
      </c>
      <c r="Z18" s="187">
        <f>IFERROR(X18/V18,"-")</f>
        <v>43000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0.4</v>
      </c>
      <c r="BY18" s="128">
        <v>1</v>
      </c>
      <c r="BZ18" s="129">
        <f>IFERROR(BY18/BW18,"-")</f>
        <v>0.25</v>
      </c>
      <c r="CA18" s="130">
        <v>43000</v>
      </c>
      <c r="CB18" s="131">
        <f>IFERROR(CA18/BW18,"-")</f>
        <v>10750</v>
      </c>
      <c r="CC18" s="132"/>
      <c r="CD18" s="132"/>
      <c r="CE18" s="132">
        <v>1</v>
      </c>
      <c r="CF18" s="133">
        <v>2</v>
      </c>
      <c r="CG18" s="134">
        <f>IF(P18=0,"",IF(CF18=0,"",(CF18/P18)))</f>
        <v>0.2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43000</v>
      </c>
      <c r="CQ18" s="141">
        <v>43000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68</v>
      </c>
      <c r="G19" s="203"/>
      <c r="H19" s="90"/>
      <c r="I19" s="90"/>
      <c r="J19" s="188"/>
      <c r="K19" s="81">
        <v>45</v>
      </c>
      <c r="L19" s="81">
        <v>26</v>
      </c>
      <c r="M19" s="81">
        <v>9</v>
      </c>
      <c r="N19" s="91">
        <v>1</v>
      </c>
      <c r="O19" s="92">
        <v>0</v>
      </c>
      <c r="P19" s="93">
        <f>N19+O19</f>
        <v>1</v>
      </c>
      <c r="Q19" s="82">
        <f>IFERROR(P19/M19,"-")</f>
        <v>0.11111111111111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>
        <v>1</v>
      </c>
      <c r="CI19" s="136">
        <f>IFERROR(CH19/CF19,"-")</f>
        <v>1</v>
      </c>
      <c r="CJ19" s="137">
        <v>26000</v>
      </c>
      <c r="CK19" s="138">
        <f>IFERROR(CJ19/CF19,"-")</f>
        <v>26000</v>
      </c>
      <c r="CL19" s="139"/>
      <c r="CM19" s="139"/>
      <c r="CN19" s="139">
        <v>1</v>
      </c>
      <c r="CO19" s="140">
        <v>0</v>
      </c>
      <c r="CP19" s="141">
        <v>0</v>
      </c>
      <c r="CQ19" s="141">
        <v>26000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3</v>
      </c>
      <c r="O20" s="92">
        <v>0</v>
      </c>
      <c r="P20" s="93">
        <f>N20+O20</f>
        <v>3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0.66666666666667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68</v>
      </c>
      <c r="G21" s="203"/>
      <c r="H21" s="90"/>
      <c r="I21" s="90"/>
      <c r="J21" s="188"/>
      <c r="K21" s="81">
        <v>31</v>
      </c>
      <c r="L21" s="81">
        <v>18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0.86382978723404</v>
      </c>
      <c r="B22" s="203" t="s">
        <v>93</v>
      </c>
      <c r="C22" s="203"/>
      <c r="D22" s="203" t="s">
        <v>94</v>
      </c>
      <c r="E22" s="203" t="s">
        <v>95</v>
      </c>
      <c r="F22" s="203" t="s">
        <v>75</v>
      </c>
      <c r="G22" s="203" t="s">
        <v>96</v>
      </c>
      <c r="H22" s="90" t="s">
        <v>97</v>
      </c>
      <c r="I22" s="90"/>
      <c r="J22" s="188">
        <v>235000</v>
      </c>
      <c r="K22" s="81">
        <v>0</v>
      </c>
      <c r="L22" s="81">
        <v>0</v>
      </c>
      <c r="M22" s="81">
        <v>0</v>
      </c>
      <c r="N22" s="91">
        <v>8</v>
      </c>
      <c r="O22" s="92">
        <v>0</v>
      </c>
      <c r="P22" s="93">
        <f>N22+O22</f>
        <v>8</v>
      </c>
      <c r="Q22" s="82" t="str">
        <f>IFERROR(P22/M22,"-")</f>
        <v>-</v>
      </c>
      <c r="R22" s="81">
        <v>0</v>
      </c>
      <c r="S22" s="81">
        <v>4</v>
      </c>
      <c r="T22" s="82">
        <f>IFERROR(S22/(O22+P22),"-")</f>
        <v>0.5</v>
      </c>
      <c r="U22" s="182">
        <f>IFERROR(J22/SUM(P22:P24),"-")</f>
        <v>14687.5</v>
      </c>
      <c r="V22" s="84">
        <v>1</v>
      </c>
      <c r="W22" s="82">
        <f>IF(P22=0,"-",V22/P22)</f>
        <v>0.125</v>
      </c>
      <c r="X22" s="186">
        <v>28000</v>
      </c>
      <c r="Y22" s="187">
        <f>IFERROR(X22/P22,"-")</f>
        <v>3500</v>
      </c>
      <c r="Z22" s="187">
        <f>IFERROR(X22/V22,"-")</f>
        <v>28000</v>
      </c>
      <c r="AA22" s="188">
        <f>SUM(X22:X24)-SUM(J22:J24)</f>
        <v>-32000</v>
      </c>
      <c r="AB22" s="85">
        <f>SUM(X22:X24)/SUM(J22:J24)</f>
        <v>0.86382978723404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0.5</v>
      </c>
      <c r="BY22" s="128">
        <v>1</v>
      </c>
      <c r="BZ22" s="129">
        <f>IFERROR(BY22/BW22,"-")</f>
        <v>0.25</v>
      </c>
      <c r="CA22" s="130">
        <v>28000</v>
      </c>
      <c r="CB22" s="131">
        <f>IFERROR(CA22/BW22,"-")</f>
        <v>7000</v>
      </c>
      <c r="CC22" s="132"/>
      <c r="CD22" s="132"/>
      <c r="CE22" s="132">
        <v>1</v>
      </c>
      <c r="CF22" s="133">
        <v>2</v>
      </c>
      <c r="CG22" s="134">
        <f>IF(P22=0,"",IF(CF22=0,"",(CF22/P22)))</f>
        <v>0.25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28000</v>
      </c>
      <c r="CQ22" s="141">
        <v>28000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98</v>
      </c>
      <c r="C23" s="203"/>
      <c r="D23" s="203" t="s">
        <v>99</v>
      </c>
      <c r="E23" s="203" t="s">
        <v>89</v>
      </c>
      <c r="F23" s="203" t="s">
        <v>63</v>
      </c>
      <c r="G23" s="203"/>
      <c r="H23" s="90" t="s">
        <v>97</v>
      </c>
      <c r="I23" s="90"/>
      <c r="J23" s="188"/>
      <c r="K23" s="81">
        <v>8</v>
      </c>
      <c r="L23" s="81">
        <v>0</v>
      </c>
      <c r="M23" s="81">
        <v>27</v>
      </c>
      <c r="N23" s="91">
        <v>3</v>
      </c>
      <c r="O23" s="92">
        <v>0</v>
      </c>
      <c r="P23" s="93">
        <f>N23+O23</f>
        <v>3</v>
      </c>
      <c r="Q23" s="82">
        <f>IFERROR(P23/M23,"-")</f>
        <v>0.11111111111111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175000</v>
      </c>
      <c r="Y23" s="187">
        <f>IFERROR(X23/P23,"-")</f>
        <v>58333.333333333</v>
      </c>
      <c r="Z23" s="187">
        <f>IFERROR(X23/V23,"-")</f>
        <v>175000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0.66666666666667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175000</v>
      </c>
      <c r="CB23" s="131">
        <f>IFERROR(CA23/BW23,"-")</f>
        <v>175000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175000</v>
      </c>
      <c r="CQ23" s="141">
        <v>175000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100</v>
      </c>
      <c r="C24" s="203"/>
      <c r="D24" s="203" t="s">
        <v>101</v>
      </c>
      <c r="E24" s="203" t="s">
        <v>101</v>
      </c>
      <c r="F24" s="203" t="s">
        <v>68</v>
      </c>
      <c r="G24" s="203"/>
      <c r="H24" s="90"/>
      <c r="I24" s="90"/>
      <c r="J24" s="188"/>
      <c r="K24" s="81">
        <v>72</v>
      </c>
      <c r="L24" s="81">
        <v>29</v>
      </c>
      <c r="M24" s="81">
        <v>15</v>
      </c>
      <c r="N24" s="91">
        <v>5</v>
      </c>
      <c r="O24" s="92">
        <v>0</v>
      </c>
      <c r="P24" s="93">
        <f>N24+O24</f>
        <v>5</v>
      </c>
      <c r="Q24" s="82">
        <f>IFERROR(P24/M24,"-")</f>
        <v>0.33333333333333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0.2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0.2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3</v>
      </c>
      <c r="CG24" s="134">
        <f>IF(P24=0,"",IF(CF24=0,"",(CF24/P24)))</f>
        <v>0.6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</v>
      </c>
      <c r="B25" s="203" t="s">
        <v>102</v>
      </c>
      <c r="C25" s="203"/>
      <c r="D25" s="203" t="s">
        <v>103</v>
      </c>
      <c r="E25" s="203" t="s">
        <v>104</v>
      </c>
      <c r="F25" s="203" t="s">
        <v>63</v>
      </c>
      <c r="G25" s="203" t="s">
        <v>105</v>
      </c>
      <c r="H25" s="90" t="s">
        <v>106</v>
      </c>
      <c r="I25" s="90" t="s">
        <v>107</v>
      </c>
      <c r="J25" s="188">
        <v>300000</v>
      </c>
      <c r="K25" s="81">
        <v>0</v>
      </c>
      <c r="L25" s="81">
        <v>0</v>
      </c>
      <c r="M25" s="81">
        <v>5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IFERROR(J25/SUM(P25:P29),"-")</f>
        <v>60000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SUM(X25:X29)-SUM(J25:J29)</f>
        <v>-300000</v>
      </c>
      <c r="AB25" s="85">
        <f>SUM(X25:X29)/SUM(J25:J29)</f>
        <v>0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103</v>
      </c>
      <c r="E26" s="203" t="s">
        <v>104</v>
      </c>
      <c r="F26" s="203" t="s">
        <v>63</v>
      </c>
      <c r="G26" s="203" t="s">
        <v>109</v>
      </c>
      <c r="H26" s="90" t="s">
        <v>106</v>
      </c>
      <c r="I26" s="90" t="s">
        <v>107</v>
      </c>
      <c r="J26" s="188"/>
      <c r="K26" s="81">
        <v>2</v>
      </c>
      <c r="L26" s="81">
        <v>0</v>
      </c>
      <c r="M26" s="81">
        <v>9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103</v>
      </c>
      <c r="E27" s="203" t="s">
        <v>104</v>
      </c>
      <c r="F27" s="203" t="s">
        <v>63</v>
      </c>
      <c r="G27" s="203" t="s">
        <v>111</v>
      </c>
      <c r="H27" s="90" t="s">
        <v>106</v>
      </c>
      <c r="I27" s="90" t="s">
        <v>107</v>
      </c>
      <c r="J27" s="188"/>
      <c r="K27" s="81">
        <v>1</v>
      </c>
      <c r="L27" s="81">
        <v>0</v>
      </c>
      <c r="M27" s="81">
        <v>4</v>
      </c>
      <c r="N27" s="91">
        <v>1</v>
      </c>
      <c r="O27" s="92">
        <v>0</v>
      </c>
      <c r="P27" s="93">
        <f>N27+O27</f>
        <v>1</v>
      </c>
      <c r="Q27" s="82">
        <f>IFERROR(P27/M27,"-")</f>
        <v>0.25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103</v>
      </c>
      <c r="E28" s="203" t="s">
        <v>104</v>
      </c>
      <c r="F28" s="203" t="s">
        <v>63</v>
      </c>
      <c r="G28" s="203" t="s">
        <v>113</v>
      </c>
      <c r="H28" s="90" t="s">
        <v>106</v>
      </c>
      <c r="I28" s="90" t="s">
        <v>114</v>
      </c>
      <c r="J28" s="188"/>
      <c r="K28" s="81">
        <v>8</v>
      </c>
      <c r="L28" s="81">
        <v>0</v>
      </c>
      <c r="M28" s="81">
        <v>16</v>
      </c>
      <c r="N28" s="91">
        <v>3</v>
      </c>
      <c r="O28" s="92">
        <v>0</v>
      </c>
      <c r="P28" s="93">
        <f>N28+O28</f>
        <v>3</v>
      </c>
      <c r="Q28" s="82">
        <f>IFERROR(P28/M28,"-")</f>
        <v>0.1875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0.66666666666667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101</v>
      </c>
      <c r="E29" s="203" t="s">
        <v>101</v>
      </c>
      <c r="F29" s="203" t="s">
        <v>68</v>
      </c>
      <c r="G29" s="203" t="s">
        <v>116</v>
      </c>
      <c r="H29" s="90"/>
      <c r="I29" s="90"/>
      <c r="J29" s="188"/>
      <c r="K29" s="81">
        <v>26</v>
      </c>
      <c r="L29" s="81">
        <v>8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0.1275</v>
      </c>
      <c r="B30" s="203" t="s">
        <v>117</v>
      </c>
      <c r="C30" s="203"/>
      <c r="D30" s="203" t="s">
        <v>118</v>
      </c>
      <c r="E30" s="203" t="s">
        <v>119</v>
      </c>
      <c r="F30" s="203" t="s">
        <v>75</v>
      </c>
      <c r="G30" s="203" t="s">
        <v>120</v>
      </c>
      <c r="H30" s="90" t="s">
        <v>121</v>
      </c>
      <c r="I30" s="90" t="s">
        <v>122</v>
      </c>
      <c r="J30" s="188">
        <v>400000</v>
      </c>
      <c r="K30" s="81">
        <v>0</v>
      </c>
      <c r="L30" s="81">
        <v>0</v>
      </c>
      <c r="M30" s="81">
        <v>0</v>
      </c>
      <c r="N30" s="91">
        <v>5</v>
      </c>
      <c r="O30" s="92">
        <v>0</v>
      </c>
      <c r="P30" s="93">
        <f>N30+O30</f>
        <v>5</v>
      </c>
      <c r="Q30" s="82" t="str">
        <f>IFERROR(P30/M30,"-")</f>
        <v>-</v>
      </c>
      <c r="R30" s="81">
        <v>0</v>
      </c>
      <c r="S30" s="81">
        <v>1</v>
      </c>
      <c r="T30" s="82">
        <f>IFERROR(S30/(O30+P30),"-")</f>
        <v>0.2</v>
      </c>
      <c r="U30" s="182">
        <f>IFERROR(J30/SUM(P30:P34),"-")</f>
        <v>25000</v>
      </c>
      <c r="V30" s="84">
        <v>1</v>
      </c>
      <c r="W30" s="82">
        <f>IF(P30=0,"-",V30/P30)</f>
        <v>0.2</v>
      </c>
      <c r="X30" s="186">
        <v>30000</v>
      </c>
      <c r="Y30" s="187">
        <f>IFERROR(X30/P30,"-")</f>
        <v>6000</v>
      </c>
      <c r="Z30" s="187">
        <f>IFERROR(X30/V30,"-")</f>
        <v>30000</v>
      </c>
      <c r="AA30" s="188">
        <f>SUM(X30:X34)-SUM(J30:J34)</f>
        <v>-349000</v>
      </c>
      <c r="AB30" s="85">
        <f>SUM(X30:X34)/SUM(J30:J34)</f>
        <v>0.1275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0.4</v>
      </c>
      <c r="BY30" s="128">
        <v>1</v>
      </c>
      <c r="BZ30" s="129">
        <f>IFERROR(BY30/BW30,"-")</f>
        <v>0.5</v>
      </c>
      <c r="CA30" s="130">
        <v>30000</v>
      </c>
      <c r="CB30" s="131">
        <f>IFERROR(CA30/BW30,"-")</f>
        <v>15000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123</v>
      </c>
      <c r="C31" s="203"/>
      <c r="D31" s="203" t="s">
        <v>124</v>
      </c>
      <c r="E31" s="203" t="s">
        <v>125</v>
      </c>
      <c r="F31" s="203" t="s">
        <v>63</v>
      </c>
      <c r="G31" s="203"/>
      <c r="H31" s="90" t="s">
        <v>121</v>
      </c>
      <c r="I31" s="90"/>
      <c r="J31" s="188"/>
      <c r="K31" s="81">
        <v>7</v>
      </c>
      <c r="L31" s="81">
        <v>0</v>
      </c>
      <c r="M31" s="81">
        <v>20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127</v>
      </c>
      <c r="E32" s="203" t="s">
        <v>128</v>
      </c>
      <c r="F32" s="203" t="s">
        <v>75</v>
      </c>
      <c r="G32" s="203"/>
      <c r="H32" s="90" t="s">
        <v>121</v>
      </c>
      <c r="I32" s="90"/>
      <c r="J32" s="188"/>
      <c r="K32" s="81">
        <v>0</v>
      </c>
      <c r="L32" s="81">
        <v>0</v>
      </c>
      <c r="M32" s="81">
        <v>0</v>
      </c>
      <c r="N32" s="91">
        <v>4</v>
      </c>
      <c r="O32" s="92">
        <v>0</v>
      </c>
      <c r="P32" s="93">
        <f>N32+O32</f>
        <v>4</v>
      </c>
      <c r="Q32" s="82" t="str">
        <f>IFERROR(P32/M32,"-")</f>
        <v>-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1</v>
      </c>
      <c r="W32" s="82">
        <f>IF(P32=0,"-",V32/P32)</f>
        <v>0.25</v>
      </c>
      <c r="X32" s="186">
        <v>21000</v>
      </c>
      <c r="Y32" s="187">
        <f>IFERROR(X32/P32,"-")</f>
        <v>5250</v>
      </c>
      <c r="Z32" s="187">
        <f>IFERROR(X32/V32,"-")</f>
        <v>21000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0.5</v>
      </c>
      <c r="BY32" s="128">
        <v>1</v>
      </c>
      <c r="BZ32" s="129">
        <f>IFERROR(BY32/BW32,"-")</f>
        <v>0.5</v>
      </c>
      <c r="CA32" s="130">
        <v>21000</v>
      </c>
      <c r="CB32" s="131">
        <f>IFERROR(CA32/BW32,"-")</f>
        <v>10500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21000</v>
      </c>
      <c r="CQ32" s="141">
        <v>21000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129</v>
      </c>
      <c r="C33" s="203"/>
      <c r="D33" s="203" t="s">
        <v>130</v>
      </c>
      <c r="E33" s="203" t="s">
        <v>131</v>
      </c>
      <c r="F33" s="203" t="s">
        <v>63</v>
      </c>
      <c r="G33" s="203"/>
      <c r="H33" s="90" t="s">
        <v>121</v>
      </c>
      <c r="I33" s="90"/>
      <c r="J33" s="188"/>
      <c r="K33" s="81">
        <v>24</v>
      </c>
      <c r="L33" s="81">
        <v>0</v>
      </c>
      <c r="M33" s="81">
        <v>87</v>
      </c>
      <c r="N33" s="91">
        <v>4</v>
      </c>
      <c r="O33" s="92">
        <v>0</v>
      </c>
      <c r="P33" s="93">
        <f>N33+O33</f>
        <v>4</v>
      </c>
      <c r="Q33" s="82">
        <f>IFERROR(P33/M33,"-")</f>
        <v>0.045977011494253</v>
      </c>
      <c r="R33" s="81">
        <v>0</v>
      </c>
      <c r="S33" s="81">
        <v>2</v>
      </c>
      <c r="T33" s="82">
        <f>IFERROR(S33/(O33+P33),"-")</f>
        <v>0.5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0.25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101</v>
      </c>
      <c r="E34" s="203" t="s">
        <v>101</v>
      </c>
      <c r="F34" s="203" t="s">
        <v>68</v>
      </c>
      <c r="G34" s="203"/>
      <c r="H34" s="90"/>
      <c r="I34" s="90"/>
      <c r="J34" s="188"/>
      <c r="K34" s="81">
        <v>80</v>
      </c>
      <c r="L34" s="81">
        <v>45</v>
      </c>
      <c r="M34" s="81">
        <v>51</v>
      </c>
      <c r="N34" s="91">
        <v>3</v>
      </c>
      <c r="O34" s="92">
        <v>0</v>
      </c>
      <c r="P34" s="93">
        <f>N34+O34</f>
        <v>3</v>
      </c>
      <c r="Q34" s="82">
        <f>IFERROR(P34/M34,"-")</f>
        <v>0.058823529411765</v>
      </c>
      <c r="R34" s="81">
        <v>0</v>
      </c>
      <c r="S34" s="81">
        <v>1</v>
      </c>
      <c r="T34" s="82">
        <f>IFERROR(S34/(O34+P34),"-")</f>
        <v>0.33333333333333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0.10384615384615</v>
      </c>
      <c r="B35" s="203" t="s">
        <v>133</v>
      </c>
      <c r="C35" s="203"/>
      <c r="D35" s="203" t="s">
        <v>134</v>
      </c>
      <c r="E35" s="203" t="s">
        <v>135</v>
      </c>
      <c r="F35" s="203" t="s">
        <v>75</v>
      </c>
      <c r="G35" s="203" t="s">
        <v>136</v>
      </c>
      <c r="H35" s="90" t="s">
        <v>137</v>
      </c>
      <c r="I35" s="90" t="s">
        <v>138</v>
      </c>
      <c r="J35" s="188">
        <v>260000</v>
      </c>
      <c r="K35" s="81">
        <v>0</v>
      </c>
      <c r="L35" s="81">
        <v>0</v>
      </c>
      <c r="M35" s="81">
        <v>0</v>
      </c>
      <c r="N35" s="91">
        <v>4</v>
      </c>
      <c r="O35" s="92">
        <v>0</v>
      </c>
      <c r="P35" s="93">
        <f>N35+O35</f>
        <v>4</v>
      </c>
      <c r="Q35" s="82" t="str">
        <f>IFERROR(P35/M35,"-")</f>
        <v>-</v>
      </c>
      <c r="R35" s="81">
        <v>0</v>
      </c>
      <c r="S35" s="81">
        <v>1</v>
      </c>
      <c r="T35" s="82">
        <f>IFERROR(S35/(O35+P35),"-")</f>
        <v>0.25</v>
      </c>
      <c r="U35" s="182">
        <f>IFERROR(J35/SUM(P35:P38),"-")</f>
        <v>11304.347826087</v>
      </c>
      <c r="V35" s="84">
        <v>1</v>
      </c>
      <c r="W35" s="82">
        <f>IF(P35=0,"-",V35/P35)</f>
        <v>0.25</v>
      </c>
      <c r="X35" s="186">
        <v>5000</v>
      </c>
      <c r="Y35" s="187">
        <f>IFERROR(X35/P35,"-")</f>
        <v>1250</v>
      </c>
      <c r="Z35" s="187">
        <f>IFERROR(X35/V35,"-")</f>
        <v>5000</v>
      </c>
      <c r="AA35" s="188">
        <f>SUM(X35:X38)-SUM(J35:J38)</f>
        <v>-233000</v>
      </c>
      <c r="AB35" s="85">
        <f>SUM(X35:X38)/SUM(J35:J38)</f>
        <v>0.10384615384615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0.75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>
        <v>1</v>
      </c>
      <c r="BZ35" s="129">
        <f>IFERROR(BY35/BW35,"-")</f>
        <v>1</v>
      </c>
      <c r="CA35" s="130">
        <v>5000</v>
      </c>
      <c r="CB35" s="131">
        <f>IFERROR(CA35/BW35,"-")</f>
        <v>5000</v>
      </c>
      <c r="CC35" s="132">
        <v>1</v>
      </c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139</v>
      </c>
      <c r="C36" s="203"/>
      <c r="D36" s="203" t="s">
        <v>140</v>
      </c>
      <c r="E36" s="203" t="s">
        <v>141</v>
      </c>
      <c r="F36" s="203" t="s">
        <v>63</v>
      </c>
      <c r="G36" s="203"/>
      <c r="H36" s="90" t="s">
        <v>137</v>
      </c>
      <c r="I36" s="90" t="s">
        <v>142</v>
      </c>
      <c r="J36" s="188"/>
      <c r="K36" s="81">
        <v>13</v>
      </c>
      <c r="L36" s="81">
        <v>0</v>
      </c>
      <c r="M36" s="81">
        <v>29</v>
      </c>
      <c r="N36" s="91">
        <v>6</v>
      </c>
      <c r="O36" s="92">
        <v>0</v>
      </c>
      <c r="P36" s="93">
        <f>N36+O36</f>
        <v>6</v>
      </c>
      <c r="Q36" s="82">
        <f>IFERROR(P36/M36,"-")</f>
        <v>0.20689655172414</v>
      </c>
      <c r="R36" s="81">
        <v>1</v>
      </c>
      <c r="S36" s="81">
        <v>1</v>
      </c>
      <c r="T36" s="82">
        <f>IFERROR(S36/(O36+P36),"-")</f>
        <v>0.16666666666667</v>
      </c>
      <c r="U36" s="182"/>
      <c r="V36" s="84">
        <v>1</v>
      </c>
      <c r="W36" s="82">
        <f>IF(P36=0,"-",V36/P36)</f>
        <v>0.16666666666667</v>
      </c>
      <c r="X36" s="186">
        <v>6000</v>
      </c>
      <c r="Y36" s="187">
        <f>IFERROR(X36/P36,"-")</f>
        <v>1000</v>
      </c>
      <c r="Z36" s="187">
        <f>IFERROR(X36/V36,"-")</f>
        <v>6000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0.16666666666667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4</v>
      </c>
      <c r="BO36" s="120">
        <f>IF(P36=0,"",IF(BN36=0,"",(BN36/P36)))</f>
        <v>0.66666666666667</v>
      </c>
      <c r="BP36" s="121">
        <v>1</v>
      </c>
      <c r="BQ36" s="122">
        <f>IFERROR(BP36/BN36,"-")</f>
        <v>0.25</v>
      </c>
      <c r="BR36" s="123">
        <v>6000</v>
      </c>
      <c r="BS36" s="124">
        <f>IFERROR(BR36/BN36,"-")</f>
        <v>1500</v>
      </c>
      <c r="BT36" s="125"/>
      <c r="BU36" s="125">
        <v>1</v>
      </c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6000</v>
      </c>
      <c r="CQ36" s="141">
        <v>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143</v>
      </c>
      <c r="C37" s="203"/>
      <c r="D37" s="203" t="s">
        <v>118</v>
      </c>
      <c r="E37" s="203" t="s">
        <v>119</v>
      </c>
      <c r="F37" s="203" t="s">
        <v>75</v>
      </c>
      <c r="G37" s="203"/>
      <c r="H37" s="90" t="s">
        <v>137</v>
      </c>
      <c r="I37" s="90" t="s">
        <v>144</v>
      </c>
      <c r="J37" s="188"/>
      <c r="K37" s="81">
        <v>0</v>
      </c>
      <c r="L37" s="81">
        <v>0</v>
      </c>
      <c r="M37" s="81">
        <v>0</v>
      </c>
      <c r="N37" s="91">
        <v>9</v>
      </c>
      <c r="O37" s="92">
        <v>0</v>
      </c>
      <c r="P37" s="93">
        <f>N37+O37</f>
        <v>9</v>
      </c>
      <c r="Q37" s="82" t="str">
        <f>IFERROR(P37/M37,"-")</f>
        <v>-</v>
      </c>
      <c r="R37" s="81">
        <v>0</v>
      </c>
      <c r="S37" s="81">
        <v>3</v>
      </c>
      <c r="T37" s="82">
        <f>IFERROR(S37/(O37+P37),"-")</f>
        <v>0.33333333333333</v>
      </c>
      <c r="U37" s="182"/>
      <c r="V37" s="84">
        <v>1</v>
      </c>
      <c r="W37" s="82">
        <f>IF(P37=0,"-",V37/P37)</f>
        <v>0.11111111111111</v>
      </c>
      <c r="X37" s="186">
        <v>15000</v>
      </c>
      <c r="Y37" s="187">
        <f>IFERROR(X37/P37,"-")</f>
        <v>1666.6666666667</v>
      </c>
      <c r="Z37" s="187">
        <f>IFERROR(X37/V37,"-")</f>
        <v>15000</v>
      </c>
      <c r="AA37" s="188"/>
      <c r="AB37" s="85"/>
      <c r="AC37" s="79"/>
      <c r="AD37" s="94">
        <v>3</v>
      </c>
      <c r="AE37" s="95">
        <f>IF(P37=0,"",IF(AD37=0,"",(AD37/P37)))</f>
        <v>0.33333333333333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>
        <v>1</v>
      </c>
      <c r="AN37" s="101">
        <f>IF(P37=0,"",IF(AM37=0,"",(AM37/P37)))</f>
        <v>0.11111111111111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4</v>
      </c>
      <c r="BO37" s="120">
        <f>IF(P37=0,"",IF(BN37=0,"",(BN37/P37)))</f>
        <v>0.44444444444444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0.11111111111111</v>
      </c>
      <c r="BY37" s="128">
        <v>1</v>
      </c>
      <c r="BZ37" s="129">
        <f>IFERROR(BY37/BW37,"-")</f>
        <v>1</v>
      </c>
      <c r="CA37" s="130">
        <v>15000</v>
      </c>
      <c r="CB37" s="131">
        <f>IFERROR(CA37/BW37,"-")</f>
        <v>15000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15000</v>
      </c>
      <c r="CQ37" s="141">
        <v>15000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101</v>
      </c>
      <c r="E38" s="203" t="s">
        <v>101</v>
      </c>
      <c r="F38" s="203" t="s">
        <v>68</v>
      </c>
      <c r="G38" s="203"/>
      <c r="H38" s="90"/>
      <c r="I38" s="90"/>
      <c r="J38" s="188"/>
      <c r="K38" s="81">
        <v>56</v>
      </c>
      <c r="L38" s="81">
        <v>32</v>
      </c>
      <c r="M38" s="81">
        <v>12</v>
      </c>
      <c r="N38" s="91">
        <v>4</v>
      </c>
      <c r="O38" s="92">
        <v>0</v>
      </c>
      <c r="P38" s="93">
        <f>N38+O38</f>
        <v>4</v>
      </c>
      <c r="Q38" s="82">
        <f>IFERROR(P38/M38,"-")</f>
        <v>0.33333333333333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0.25</v>
      </c>
      <c r="X38" s="186">
        <v>1000</v>
      </c>
      <c r="Y38" s="187">
        <f>IFERROR(X38/P38,"-")</f>
        <v>250</v>
      </c>
      <c r="Z38" s="187">
        <f>IFERROR(X38/V38,"-")</f>
        <v>1000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>
        <v>1</v>
      </c>
      <c r="BQ38" s="122">
        <f>IFERROR(BP38/BN38,"-")</f>
        <v>1</v>
      </c>
      <c r="BR38" s="123">
        <v>1000</v>
      </c>
      <c r="BS38" s="124">
        <f>IFERROR(BR38/BN38,"-")</f>
        <v>1000</v>
      </c>
      <c r="BT38" s="125">
        <v>1</v>
      </c>
      <c r="BU38" s="125"/>
      <c r="BV38" s="125"/>
      <c r="BW38" s="126">
        <v>2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1000</v>
      </c>
      <c r="CQ38" s="141">
        <v>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</v>
      </c>
      <c r="B39" s="203" t="s">
        <v>146</v>
      </c>
      <c r="C39" s="203"/>
      <c r="D39" s="203" t="s">
        <v>147</v>
      </c>
      <c r="E39" s="203" t="s">
        <v>148</v>
      </c>
      <c r="F39" s="203" t="s">
        <v>75</v>
      </c>
      <c r="G39" s="203" t="s">
        <v>149</v>
      </c>
      <c r="H39" s="90" t="s">
        <v>150</v>
      </c>
      <c r="I39" s="90"/>
      <c r="J39" s="188">
        <v>200000</v>
      </c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>
        <f>IFERROR(J39/SUM(P39:P47),"-")</f>
        <v>33333.333333333</v>
      </c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>
        <f>SUM(X39:X47)-SUM(J39:J47)</f>
        <v>-200000</v>
      </c>
      <c r="AB39" s="85">
        <f>SUM(X39:X47)/SUM(J39:J47)</f>
        <v>0</v>
      </c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151</v>
      </c>
      <c r="C40" s="203"/>
      <c r="D40" s="203" t="s">
        <v>152</v>
      </c>
      <c r="E40" s="203" t="s">
        <v>153</v>
      </c>
      <c r="F40" s="203" t="s">
        <v>63</v>
      </c>
      <c r="G40" s="203" t="s">
        <v>154</v>
      </c>
      <c r="H40" s="90" t="s">
        <v>150</v>
      </c>
      <c r="I40" s="90"/>
      <c r="J40" s="188"/>
      <c r="K40" s="81">
        <v>6</v>
      </c>
      <c r="L40" s="81">
        <v>0</v>
      </c>
      <c r="M40" s="81">
        <v>23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155</v>
      </c>
      <c r="C41" s="203"/>
      <c r="D41" s="203" t="s">
        <v>156</v>
      </c>
      <c r="E41" s="203" t="s">
        <v>157</v>
      </c>
      <c r="F41" s="203" t="s">
        <v>75</v>
      </c>
      <c r="G41" s="203" t="s">
        <v>158</v>
      </c>
      <c r="H41" s="90" t="s">
        <v>150</v>
      </c>
      <c r="I41" s="90"/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>
        <v>1</v>
      </c>
      <c r="AE41" s="95">
        <f>IF(P41=0,"",IF(AD41=0,"",(AD41/P41)))</f>
        <v>0.5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159</v>
      </c>
      <c r="C42" s="203"/>
      <c r="D42" s="203" t="s">
        <v>160</v>
      </c>
      <c r="E42" s="203" t="s">
        <v>161</v>
      </c>
      <c r="F42" s="203" t="s">
        <v>75</v>
      </c>
      <c r="G42" s="203" t="s">
        <v>162</v>
      </c>
      <c r="H42" s="90" t="s">
        <v>150</v>
      </c>
      <c r="I42" s="90"/>
      <c r="J42" s="188"/>
      <c r="K42" s="81">
        <v>0</v>
      </c>
      <c r="L42" s="81">
        <v>0</v>
      </c>
      <c r="M42" s="81">
        <v>0</v>
      </c>
      <c r="N42" s="91">
        <v>1</v>
      </c>
      <c r="O42" s="92">
        <v>0</v>
      </c>
      <c r="P42" s="93">
        <f>N42+O42</f>
        <v>1</v>
      </c>
      <c r="Q42" s="82" t="str">
        <f>IFERROR(P42/M42,"-")</f>
        <v>-</v>
      </c>
      <c r="R42" s="81">
        <v>0</v>
      </c>
      <c r="S42" s="81">
        <v>1</v>
      </c>
      <c r="T42" s="82">
        <f>IFERROR(S42/(O42+P42),"-")</f>
        <v>1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>
        <v>1</v>
      </c>
      <c r="AE42" s="95">
        <f>IF(P42=0,"",IF(AD42=0,"",(AD42/P42)))</f>
        <v>1</v>
      </c>
      <c r="AF42" s="94"/>
      <c r="AG42" s="96">
        <f>IFERROR(AF42/AD42,"-")</f>
        <v>0</v>
      </c>
      <c r="AH42" s="97"/>
      <c r="AI42" s="98">
        <f>IFERROR(AH42/AD42,"-")</f>
        <v>0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163</v>
      </c>
      <c r="C43" s="203"/>
      <c r="D43" s="203" t="s">
        <v>164</v>
      </c>
      <c r="E43" s="203" t="s">
        <v>165</v>
      </c>
      <c r="F43" s="203" t="s">
        <v>63</v>
      </c>
      <c r="G43" s="203" t="s">
        <v>166</v>
      </c>
      <c r="H43" s="90" t="s">
        <v>150</v>
      </c>
      <c r="I43" s="90"/>
      <c r="J43" s="188"/>
      <c r="K43" s="81">
        <v>1</v>
      </c>
      <c r="L43" s="81">
        <v>0</v>
      </c>
      <c r="M43" s="81">
        <v>7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167</v>
      </c>
      <c r="C44" s="203"/>
      <c r="D44" s="203" t="s">
        <v>168</v>
      </c>
      <c r="E44" s="203" t="s">
        <v>169</v>
      </c>
      <c r="F44" s="203" t="s">
        <v>75</v>
      </c>
      <c r="G44" s="203" t="s">
        <v>170</v>
      </c>
      <c r="H44" s="90" t="s">
        <v>150</v>
      </c>
      <c r="I44" s="90"/>
      <c r="J44" s="188"/>
      <c r="K44" s="81">
        <v>0</v>
      </c>
      <c r="L44" s="81">
        <v>0</v>
      </c>
      <c r="M44" s="81">
        <v>0</v>
      </c>
      <c r="N44" s="91">
        <v>2</v>
      </c>
      <c r="O44" s="92">
        <v>0</v>
      </c>
      <c r="P44" s="93">
        <f>N44+O44</f>
        <v>2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0.5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171</v>
      </c>
      <c r="C45" s="203"/>
      <c r="D45" s="203" t="s">
        <v>172</v>
      </c>
      <c r="E45" s="203" t="s">
        <v>173</v>
      </c>
      <c r="F45" s="203" t="s">
        <v>75</v>
      </c>
      <c r="G45" s="203" t="s">
        <v>174</v>
      </c>
      <c r="H45" s="90" t="s">
        <v>150</v>
      </c>
      <c r="I45" s="90"/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175</v>
      </c>
      <c r="C46" s="203"/>
      <c r="D46" s="203" t="s">
        <v>176</v>
      </c>
      <c r="E46" s="203" t="s">
        <v>148</v>
      </c>
      <c r="F46" s="203" t="s">
        <v>63</v>
      </c>
      <c r="G46" s="203" t="s">
        <v>177</v>
      </c>
      <c r="H46" s="90" t="s">
        <v>150</v>
      </c>
      <c r="I46" s="90"/>
      <c r="J46" s="188"/>
      <c r="K46" s="81">
        <v>2</v>
      </c>
      <c r="L46" s="81">
        <v>0</v>
      </c>
      <c r="M46" s="81">
        <v>5</v>
      </c>
      <c r="N46" s="91">
        <v>1</v>
      </c>
      <c r="O46" s="92">
        <v>0</v>
      </c>
      <c r="P46" s="93">
        <f>N46+O46</f>
        <v>1</v>
      </c>
      <c r="Q46" s="82">
        <f>IFERROR(P46/M46,"-")</f>
        <v>0.2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178</v>
      </c>
      <c r="C47" s="203"/>
      <c r="D47" s="203" t="s">
        <v>101</v>
      </c>
      <c r="E47" s="203" t="s">
        <v>101</v>
      </c>
      <c r="F47" s="203" t="s">
        <v>68</v>
      </c>
      <c r="G47" s="203" t="s">
        <v>179</v>
      </c>
      <c r="H47" s="90"/>
      <c r="I47" s="90"/>
      <c r="J47" s="188"/>
      <c r="K47" s="81">
        <v>20</v>
      </c>
      <c r="L47" s="81">
        <v>14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0.23846153846154</v>
      </c>
      <c r="B48" s="203" t="s">
        <v>180</v>
      </c>
      <c r="C48" s="203"/>
      <c r="D48" s="203" t="s">
        <v>181</v>
      </c>
      <c r="E48" s="203" t="s">
        <v>182</v>
      </c>
      <c r="F48" s="203" t="s">
        <v>75</v>
      </c>
      <c r="G48" s="203" t="s">
        <v>105</v>
      </c>
      <c r="H48" s="90" t="s">
        <v>183</v>
      </c>
      <c r="I48" s="90" t="s">
        <v>184</v>
      </c>
      <c r="J48" s="188">
        <v>130000</v>
      </c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>
        <f>IFERROR(J48/SUM(P48:P66),"-")</f>
        <v>6500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SUM(X48:X66)-SUM(J48:J66)</f>
        <v>-99000</v>
      </c>
      <c r="AB48" s="85">
        <f>SUM(X48:X66)/SUM(J48:J66)</f>
        <v>0.23846153846154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185</v>
      </c>
      <c r="C49" s="203"/>
      <c r="D49" s="203" t="s">
        <v>186</v>
      </c>
      <c r="E49" s="203" t="s">
        <v>187</v>
      </c>
      <c r="F49" s="203" t="s">
        <v>63</v>
      </c>
      <c r="G49" s="203"/>
      <c r="H49" s="90" t="s">
        <v>183</v>
      </c>
      <c r="I49" s="90" t="s">
        <v>188</v>
      </c>
      <c r="J49" s="188"/>
      <c r="K49" s="81">
        <v>0</v>
      </c>
      <c r="L49" s="81">
        <v>0</v>
      </c>
      <c r="M49" s="81">
        <v>22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189</v>
      </c>
      <c r="C50" s="203"/>
      <c r="D50" s="203" t="s">
        <v>190</v>
      </c>
      <c r="E50" s="203" t="s">
        <v>191</v>
      </c>
      <c r="F50" s="203" t="s">
        <v>75</v>
      </c>
      <c r="G50" s="203"/>
      <c r="H50" s="90" t="s">
        <v>183</v>
      </c>
      <c r="I50" s="90" t="s">
        <v>192</v>
      </c>
      <c r="J50" s="188"/>
      <c r="K50" s="81">
        <v>0</v>
      </c>
      <c r="L50" s="81">
        <v>0</v>
      </c>
      <c r="M50" s="81">
        <v>0</v>
      </c>
      <c r="N50" s="91">
        <v>3</v>
      </c>
      <c r="O50" s="92">
        <v>0</v>
      </c>
      <c r="P50" s="93">
        <f>N50+O50</f>
        <v>3</v>
      </c>
      <c r="Q50" s="82" t="str">
        <f>IFERROR(P50/M50,"-")</f>
        <v>-</v>
      </c>
      <c r="R50" s="81">
        <v>0</v>
      </c>
      <c r="S50" s="81">
        <v>1</v>
      </c>
      <c r="T50" s="82">
        <f>IFERROR(S50/(O50+P50),"-")</f>
        <v>0.33333333333333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0.33333333333333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193</v>
      </c>
      <c r="C51" s="203"/>
      <c r="D51" s="203" t="s">
        <v>194</v>
      </c>
      <c r="E51" s="203" t="s">
        <v>195</v>
      </c>
      <c r="F51" s="203" t="s">
        <v>63</v>
      </c>
      <c r="G51" s="203"/>
      <c r="H51" s="90" t="s">
        <v>183</v>
      </c>
      <c r="I51" s="90" t="s">
        <v>196</v>
      </c>
      <c r="J51" s="188"/>
      <c r="K51" s="81">
        <v>1</v>
      </c>
      <c r="L51" s="81">
        <v>0</v>
      </c>
      <c r="M51" s="81">
        <v>12</v>
      </c>
      <c r="N51" s="91">
        <v>1</v>
      </c>
      <c r="O51" s="92">
        <v>0</v>
      </c>
      <c r="P51" s="93">
        <f>N51+O51</f>
        <v>1</v>
      </c>
      <c r="Q51" s="82">
        <f>IFERROR(P51/M51,"-")</f>
        <v>0.083333333333333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1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197</v>
      </c>
      <c r="C52" s="203"/>
      <c r="D52" s="203" t="s">
        <v>101</v>
      </c>
      <c r="E52" s="203" t="s">
        <v>101</v>
      </c>
      <c r="F52" s="203" t="s">
        <v>68</v>
      </c>
      <c r="G52" s="203"/>
      <c r="H52" s="90"/>
      <c r="I52" s="90"/>
      <c r="J52" s="188"/>
      <c r="K52" s="81">
        <v>12</v>
      </c>
      <c r="L52" s="81">
        <v>11</v>
      </c>
      <c r="M52" s="81">
        <v>5</v>
      </c>
      <c r="N52" s="91">
        <v>1</v>
      </c>
      <c r="O52" s="92">
        <v>0</v>
      </c>
      <c r="P52" s="93">
        <f>N52+O52</f>
        <v>1</v>
      </c>
      <c r="Q52" s="82">
        <f>IFERROR(P52/M52,"-")</f>
        <v>0.2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1</v>
      </c>
      <c r="X52" s="186">
        <v>28000</v>
      </c>
      <c r="Y52" s="187">
        <f>IFERROR(X52/P52,"-")</f>
        <v>28000</v>
      </c>
      <c r="Z52" s="187">
        <f>IFERROR(X52/V52,"-")</f>
        <v>28000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>
        <v>1</v>
      </c>
      <c r="BH52" s="114">
        <f>IFERROR(BG52/BE52,"-")</f>
        <v>1</v>
      </c>
      <c r="BI52" s="115">
        <v>28000</v>
      </c>
      <c r="BJ52" s="116">
        <f>IFERROR(BI52/BE52,"-")</f>
        <v>28000</v>
      </c>
      <c r="BK52" s="117"/>
      <c r="BL52" s="117"/>
      <c r="BM52" s="117">
        <v>1</v>
      </c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28000</v>
      </c>
      <c r="CQ52" s="141">
        <v>28000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198</v>
      </c>
      <c r="C53" s="203"/>
      <c r="D53" s="203" t="s">
        <v>199</v>
      </c>
      <c r="E53" s="203" t="s">
        <v>200</v>
      </c>
      <c r="F53" s="203" t="s">
        <v>63</v>
      </c>
      <c r="G53" s="203" t="s">
        <v>105</v>
      </c>
      <c r="H53" s="90" t="s">
        <v>201</v>
      </c>
      <c r="I53" s="90" t="s">
        <v>202</v>
      </c>
      <c r="J53" s="188"/>
      <c r="K53" s="81">
        <v>0</v>
      </c>
      <c r="L53" s="81">
        <v>0</v>
      </c>
      <c r="M53" s="81">
        <v>8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203</v>
      </c>
      <c r="C54" s="203"/>
      <c r="D54" s="203" t="s">
        <v>199</v>
      </c>
      <c r="E54" s="203" t="s">
        <v>200</v>
      </c>
      <c r="F54" s="203" t="s">
        <v>68</v>
      </c>
      <c r="G54" s="203"/>
      <c r="H54" s="90"/>
      <c r="I54" s="90"/>
      <c r="J54" s="188"/>
      <c r="K54" s="81">
        <v>5</v>
      </c>
      <c r="L54" s="81">
        <v>3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204</v>
      </c>
      <c r="C55" s="203"/>
      <c r="D55" s="203" t="s">
        <v>205</v>
      </c>
      <c r="E55" s="203" t="s">
        <v>206</v>
      </c>
      <c r="F55" s="203" t="s">
        <v>75</v>
      </c>
      <c r="G55" s="203" t="s">
        <v>109</v>
      </c>
      <c r="H55" s="90" t="s">
        <v>183</v>
      </c>
      <c r="I55" s="90" t="s">
        <v>184</v>
      </c>
      <c r="J55" s="188"/>
      <c r="K55" s="81">
        <v>0</v>
      </c>
      <c r="L55" s="81">
        <v>0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207</v>
      </c>
      <c r="C56" s="203"/>
      <c r="D56" s="203" t="s">
        <v>152</v>
      </c>
      <c r="E56" s="203" t="s">
        <v>153</v>
      </c>
      <c r="F56" s="203" t="s">
        <v>63</v>
      </c>
      <c r="G56" s="203"/>
      <c r="H56" s="90" t="s">
        <v>183</v>
      </c>
      <c r="I56" s="90" t="s">
        <v>188</v>
      </c>
      <c r="J56" s="188"/>
      <c r="K56" s="81">
        <v>2</v>
      </c>
      <c r="L56" s="81">
        <v>0</v>
      </c>
      <c r="M56" s="81">
        <v>6</v>
      </c>
      <c r="N56" s="91">
        <v>1</v>
      </c>
      <c r="O56" s="92">
        <v>0</v>
      </c>
      <c r="P56" s="93">
        <f>N56+O56</f>
        <v>1</v>
      </c>
      <c r="Q56" s="82">
        <f>IFERROR(P56/M56,"-")</f>
        <v>0.16666666666667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1</v>
      </c>
      <c r="BX56" s="127">
        <f>IF(P56=0,"",IF(BW56=0,"",(BW56/P56)))</f>
        <v>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208</v>
      </c>
      <c r="C57" s="203"/>
      <c r="D57" s="203" t="s">
        <v>209</v>
      </c>
      <c r="E57" s="203" t="s">
        <v>210</v>
      </c>
      <c r="F57" s="203" t="s">
        <v>75</v>
      </c>
      <c r="G57" s="203"/>
      <c r="H57" s="90" t="s">
        <v>183</v>
      </c>
      <c r="I57" s="90" t="s">
        <v>192</v>
      </c>
      <c r="J57" s="188"/>
      <c r="K57" s="81">
        <v>0</v>
      </c>
      <c r="L57" s="81">
        <v>0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211</v>
      </c>
      <c r="C58" s="203"/>
      <c r="D58" s="203" t="s">
        <v>212</v>
      </c>
      <c r="E58" s="203" t="s">
        <v>213</v>
      </c>
      <c r="F58" s="203" t="s">
        <v>63</v>
      </c>
      <c r="G58" s="203"/>
      <c r="H58" s="90" t="s">
        <v>183</v>
      </c>
      <c r="I58" s="90" t="s">
        <v>196</v>
      </c>
      <c r="J58" s="188"/>
      <c r="K58" s="81">
        <v>4</v>
      </c>
      <c r="L58" s="81">
        <v>0</v>
      </c>
      <c r="M58" s="81">
        <v>20</v>
      </c>
      <c r="N58" s="91">
        <v>2</v>
      </c>
      <c r="O58" s="92">
        <v>0</v>
      </c>
      <c r="P58" s="93">
        <f>N58+O58</f>
        <v>2</v>
      </c>
      <c r="Q58" s="82">
        <f>IFERROR(P58/M58,"-")</f>
        <v>0.1</v>
      </c>
      <c r="R58" s="81">
        <v>0</v>
      </c>
      <c r="S58" s="81">
        <v>1</v>
      </c>
      <c r="T58" s="82">
        <f>IFERROR(S58/(O58+P58),"-")</f>
        <v>0.5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214</v>
      </c>
      <c r="C59" s="203"/>
      <c r="D59" s="203" t="s">
        <v>215</v>
      </c>
      <c r="E59" s="203" t="s">
        <v>216</v>
      </c>
      <c r="F59" s="203" t="s">
        <v>63</v>
      </c>
      <c r="G59" s="203"/>
      <c r="H59" s="90" t="s">
        <v>183</v>
      </c>
      <c r="I59" s="204" t="s">
        <v>217</v>
      </c>
      <c r="J59" s="188"/>
      <c r="K59" s="81">
        <v>3</v>
      </c>
      <c r="L59" s="81">
        <v>0</v>
      </c>
      <c r="M59" s="81">
        <v>23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218</v>
      </c>
      <c r="C60" s="203"/>
      <c r="D60" s="203" t="s">
        <v>101</v>
      </c>
      <c r="E60" s="203" t="s">
        <v>101</v>
      </c>
      <c r="F60" s="203" t="s">
        <v>68</v>
      </c>
      <c r="G60" s="203"/>
      <c r="H60" s="90"/>
      <c r="I60" s="90"/>
      <c r="J60" s="188"/>
      <c r="K60" s="81">
        <v>19</v>
      </c>
      <c r="L60" s="81">
        <v>13</v>
      </c>
      <c r="M60" s="81">
        <v>4</v>
      </c>
      <c r="N60" s="91">
        <v>1</v>
      </c>
      <c r="O60" s="92">
        <v>0</v>
      </c>
      <c r="P60" s="93">
        <f>N60+O60</f>
        <v>1</v>
      </c>
      <c r="Q60" s="82">
        <f>IFERROR(P60/M60,"-")</f>
        <v>0.25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219</v>
      </c>
      <c r="C61" s="203"/>
      <c r="D61" s="203" t="s">
        <v>220</v>
      </c>
      <c r="E61" s="203" t="s">
        <v>221</v>
      </c>
      <c r="F61" s="203" t="s">
        <v>75</v>
      </c>
      <c r="G61" s="203" t="s">
        <v>111</v>
      </c>
      <c r="H61" s="90" t="s">
        <v>183</v>
      </c>
      <c r="I61" s="90" t="s">
        <v>184</v>
      </c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222</v>
      </c>
      <c r="C62" s="203"/>
      <c r="D62" s="203" t="s">
        <v>223</v>
      </c>
      <c r="E62" s="203" t="s">
        <v>224</v>
      </c>
      <c r="F62" s="203" t="s">
        <v>63</v>
      </c>
      <c r="G62" s="203"/>
      <c r="H62" s="90" t="s">
        <v>183</v>
      </c>
      <c r="I62" s="90" t="s">
        <v>188</v>
      </c>
      <c r="J62" s="188"/>
      <c r="K62" s="81">
        <v>3</v>
      </c>
      <c r="L62" s="81">
        <v>0</v>
      </c>
      <c r="M62" s="81">
        <v>9</v>
      </c>
      <c r="N62" s="91">
        <v>1</v>
      </c>
      <c r="O62" s="92">
        <v>1</v>
      </c>
      <c r="P62" s="93">
        <f>N62+O62</f>
        <v>2</v>
      </c>
      <c r="Q62" s="82">
        <f>IFERROR(P62/M62,"-")</f>
        <v>0.22222222222222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1</v>
      </c>
      <c r="AW62" s="107">
        <f>IF(P62=0,"",IF(AV62=0,"",(AV62/P62)))</f>
        <v>0.5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225</v>
      </c>
      <c r="C63" s="203"/>
      <c r="D63" s="203" t="s">
        <v>226</v>
      </c>
      <c r="E63" s="203" t="s">
        <v>227</v>
      </c>
      <c r="F63" s="203" t="s">
        <v>75</v>
      </c>
      <c r="G63" s="203"/>
      <c r="H63" s="90" t="s">
        <v>183</v>
      </c>
      <c r="I63" s="90" t="s">
        <v>192</v>
      </c>
      <c r="J63" s="188"/>
      <c r="K63" s="81">
        <v>0</v>
      </c>
      <c r="L63" s="81">
        <v>0</v>
      </c>
      <c r="M63" s="81">
        <v>0</v>
      </c>
      <c r="N63" s="91">
        <v>1</v>
      </c>
      <c r="O63" s="92">
        <v>0</v>
      </c>
      <c r="P63" s="93">
        <f>N63+O63</f>
        <v>1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228</v>
      </c>
      <c r="C64" s="203"/>
      <c r="D64" s="203" t="s">
        <v>229</v>
      </c>
      <c r="E64" s="203" t="s">
        <v>230</v>
      </c>
      <c r="F64" s="203" t="s">
        <v>63</v>
      </c>
      <c r="G64" s="203"/>
      <c r="H64" s="90" t="s">
        <v>183</v>
      </c>
      <c r="I64" s="90" t="s">
        <v>196</v>
      </c>
      <c r="J64" s="188"/>
      <c r="K64" s="81">
        <v>1</v>
      </c>
      <c r="L64" s="81">
        <v>0</v>
      </c>
      <c r="M64" s="81">
        <v>11</v>
      </c>
      <c r="N64" s="91">
        <v>1</v>
      </c>
      <c r="O64" s="92">
        <v>0</v>
      </c>
      <c r="P64" s="93">
        <f>N64+O64</f>
        <v>1</v>
      </c>
      <c r="Q64" s="82">
        <f>IFERROR(P64/M64,"-")</f>
        <v>0.090909090909091</v>
      </c>
      <c r="R64" s="81">
        <v>0</v>
      </c>
      <c r="S64" s="81">
        <v>1</v>
      </c>
      <c r="T64" s="82">
        <f>IFERROR(S64/(O64+P64),"-")</f>
        <v>1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1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231</v>
      </c>
      <c r="C65" s="203"/>
      <c r="D65" s="203" t="s">
        <v>232</v>
      </c>
      <c r="E65" s="203" t="s">
        <v>157</v>
      </c>
      <c r="F65" s="203" t="s">
        <v>63</v>
      </c>
      <c r="G65" s="203"/>
      <c r="H65" s="90" t="s">
        <v>183</v>
      </c>
      <c r="I65" s="204" t="s">
        <v>217</v>
      </c>
      <c r="J65" s="188"/>
      <c r="K65" s="81">
        <v>3</v>
      </c>
      <c r="L65" s="81">
        <v>0</v>
      </c>
      <c r="M65" s="81">
        <v>13</v>
      </c>
      <c r="N65" s="91">
        <v>3</v>
      </c>
      <c r="O65" s="92">
        <v>0</v>
      </c>
      <c r="P65" s="93">
        <f>N65+O65</f>
        <v>3</v>
      </c>
      <c r="Q65" s="82">
        <f>IFERROR(P65/M65,"-")</f>
        <v>0.23076923076923</v>
      </c>
      <c r="R65" s="81">
        <v>0</v>
      </c>
      <c r="S65" s="81">
        <v>1</v>
      </c>
      <c r="T65" s="82">
        <f>IFERROR(S65/(O65+P65),"-")</f>
        <v>0.33333333333333</v>
      </c>
      <c r="U65" s="182"/>
      <c r="V65" s="84">
        <v>1</v>
      </c>
      <c r="W65" s="82">
        <f>IF(P65=0,"-",V65/P65)</f>
        <v>0.33333333333333</v>
      </c>
      <c r="X65" s="186">
        <v>3000</v>
      </c>
      <c r="Y65" s="187">
        <f>IFERROR(X65/P65,"-")</f>
        <v>1000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>
        <v>1</v>
      </c>
      <c r="BQ65" s="122">
        <f>IFERROR(BP65/BN65,"-")</f>
        <v>1</v>
      </c>
      <c r="BR65" s="123">
        <v>3000</v>
      </c>
      <c r="BS65" s="124">
        <f>IFERROR(BR65/BN65,"-")</f>
        <v>3000</v>
      </c>
      <c r="BT65" s="125">
        <v>1</v>
      </c>
      <c r="BU65" s="125"/>
      <c r="BV65" s="125"/>
      <c r="BW65" s="126">
        <v>1</v>
      </c>
      <c r="BX65" s="127">
        <f>IF(P65=0,"",IF(BW65=0,"",(BW65/P65)))</f>
        <v>0.33333333333333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233</v>
      </c>
      <c r="C66" s="203"/>
      <c r="D66" s="203" t="s">
        <v>101</v>
      </c>
      <c r="E66" s="203" t="s">
        <v>101</v>
      </c>
      <c r="F66" s="203" t="s">
        <v>68</v>
      </c>
      <c r="G66" s="203"/>
      <c r="H66" s="90"/>
      <c r="I66" s="90"/>
      <c r="J66" s="188"/>
      <c r="K66" s="81">
        <v>55</v>
      </c>
      <c r="L66" s="81">
        <v>23</v>
      </c>
      <c r="M66" s="81">
        <v>17</v>
      </c>
      <c r="N66" s="91">
        <v>2</v>
      </c>
      <c r="O66" s="92">
        <v>0</v>
      </c>
      <c r="P66" s="93">
        <f>N66+O66</f>
        <v>2</v>
      </c>
      <c r="Q66" s="82">
        <f>IFERROR(P66/M66,"-")</f>
        <v>0.11764705882353</v>
      </c>
      <c r="R66" s="81">
        <v>0</v>
      </c>
      <c r="S66" s="81">
        <v>1</v>
      </c>
      <c r="T66" s="82">
        <f>IFERROR(S66/(O66+P66),"-")</f>
        <v>0.5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234</v>
      </c>
      <c r="C67" s="203"/>
      <c r="D67" s="203" t="s">
        <v>235</v>
      </c>
      <c r="E67" s="203" t="s">
        <v>236</v>
      </c>
      <c r="F67" s="203" t="s">
        <v>75</v>
      </c>
      <c r="G67" s="203" t="s">
        <v>120</v>
      </c>
      <c r="H67" s="90" t="s">
        <v>237</v>
      </c>
      <c r="I67" s="90" t="s">
        <v>238</v>
      </c>
      <c r="J67" s="188">
        <v>120000</v>
      </c>
      <c r="K67" s="81">
        <v>0</v>
      </c>
      <c r="L67" s="81">
        <v>0</v>
      </c>
      <c r="M67" s="81">
        <v>0</v>
      </c>
      <c r="N67" s="91">
        <v>5</v>
      </c>
      <c r="O67" s="92">
        <v>0</v>
      </c>
      <c r="P67" s="93">
        <f>N67+O67</f>
        <v>5</v>
      </c>
      <c r="Q67" s="82" t="str">
        <f>IFERROR(P67/M67,"-")</f>
        <v>-</v>
      </c>
      <c r="R67" s="81">
        <v>0</v>
      </c>
      <c r="S67" s="81">
        <v>1</v>
      </c>
      <c r="T67" s="82">
        <f>IFERROR(S67/(O67+P67),"-")</f>
        <v>0.2</v>
      </c>
      <c r="U67" s="182">
        <f>IFERROR(J67/SUM(P67:P68),"-")</f>
        <v>24000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-120000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2</v>
      </c>
      <c r="AN67" s="101">
        <f>IF(P67=0,"",IF(AM67=0,"",(AM67/P67)))</f>
        <v>0.4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0.2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2</v>
      </c>
      <c r="BX67" s="127">
        <f>IF(P67=0,"",IF(BW67=0,"",(BW67/P67)))</f>
        <v>0.4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239</v>
      </c>
      <c r="C68" s="203"/>
      <c r="D68" s="203" t="s">
        <v>235</v>
      </c>
      <c r="E68" s="203" t="s">
        <v>236</v>
      </c>
      <c r="F68" s="203" t="s">
        <v>68</v>
      </c>
      <c r="G68" s="203"/>
      <c r="H68" s="90"/>
      <c r="I68" s="90"/>
      <c r="J68" s="188"/>
      <c r="K68" s="81">
        <v>2</v>
      </c>
      <c r="L68" s="81">
        <v>1</v>
      </c>
      <c r="M68" s="81">
        <v>2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0.19333333333333</v>
      </c>
      <c r="B69" s="203" t="s">
        <v>240</v>
      </c>
      <c r="C69" s="203"/>
      <c r="D69" s="203" t="s">
        <v>99</v>
      </c>
      <c r="E69" s="203" t="s">
        <v>89</v>
      </c>
      <c r="F69" s="203" t="s">
        <v>63</v>
      </c>
      <c r="G69" s="203" t="s">
        <v>241</v>
      </c>
      <c r="H69" s="90" t="s">
        <v>237</v>
      </c>
      <c r="I69" s="90" t="s">
        <v>238</v>
      </c>
      <c r="J69" s="188">
        <v>150000</v>
      </c>
      <c r="K69" s="81">
        <v>19</v>
      </c>
      <c r="L69" s="81">
        <v>0</v>
      </c>
      <c r="M69" s="81">
        <v>31</v>
      </c>
      <c r="N69" s="91">
        <v>3</v>
      </c>
      <c r="O69" s="92">
        <v>0</v>
      </c>
      <c r="P69" s="93">
        <f>N69+O69</f>
        <v>3</v>
      </c>
      <c r="Q69" s="82">
        <f>IFERROR(P69/M69,"-")</f>
        <v>0.096774193548387</v>
      </c>
      <c r="R69" s="81">
        <v>1</v>
      </c>
      <c r="S69" s="81">
        <v>0</v>
      </c>
      <c r="T69" s="82">
        <f>IFERROR(S69/(O69+P69),"-")</f>
        <v>0</v>
      </c>
      <c r="U69" s="182">
        <f>IFERROR(J69/SUM(P69:P70),"-")</f>
        <v>50000</v>
      </c>
      <c r="V69" s="84">
        <v>1</v>
      </c>
      <c r="W69" s="82">
        <f>IF(P69=0,"-",V69/P69)</f>
        <v>0.33333333333333</v>
      </c>
      <c r="X69" s="186">
        <v>29000</v>
      </c>
      <c r="Y69" s="187">
        <f>IFERROR(X69/P69,"-")</f>
        <v>9666.6666666667</v>
      </c>
      <c r="Z69" s="187">
        <f>IFERROR(X69/V69,"-")</f>
        <v>29000</v>
      </c>
      <c r="AA69" s="188">
        <f>SUM(X69:X70)-SUM(J69:J70)</f>
        <v>-121000</v>
      </c>
      <c r="AB69" s="85">
        <f>SUM(X69:X70)/SUM(J69:J70)</f>
        <v>0.19333333333333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2</v>
      </c>
      <c r="BX69" s="127">
        <f>IF(P69=0,"",IF(BW69=0,"",(BW69/P69)))</f>
        <v>0.66666666666667</v>
      </c>
      <c r="BY69" s="128">
        <v>1</v>
      </c>
      <c r="BZ69" s="129">
        <f>IFERROR(BY69/BW69,"-")</f>
        <v>0.5</v>
      </c>
      <c r="CA69" s="130">
        <v>29000</v>
      </c>
      <c r="CB69" s="131">
        <f>IFERROR(CA69/BW69,"-")</f>
        <v>14500</v>
      </c>
      <c r="CC69" s="132"/>
      <c r="CD69" s="132"/>
      <c r="CE69" s="132">
        <v>1</v>
      </c>
      <c r="CF69" s="133">
        <v>1</v>
      </c>
      <c r="CG69" s="134">
        <f>IF(P69=0,"",IF(CF69=0,"",(CF69/P69)))</f>
        <v>0.33333333333333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1</v>
      </c>
      <c r="CP69" s="141">
        <v>29000</v>
      </c>
      <c r="CQ69" s="141">
        <v>29000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242</v>
      </c>
      <c r="C70" s="203"/>
      <c r="D70" s="203" t="s">
        <v>99</v>
      </c>
      <c r="E70" s="203" t="s">
        <v>89</v>
      </c>
      <c r="F70" s="203" t="s">
        <v>68</v>
      </c>
      <c r="G70" s="203"/>
      <c r="H70" s="90"/>
      <c r="I70" s="90"/>
      <c r="J70" s="188"/>
      <c r="K70" s="81">
        <v>7</v>
      </c>
      <c r="L70" s="81">
        <v>7</v>
      </c>
      <c r="M70" s="81">
        <v>1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/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0.066666666666667</v>
      </c>
      <c r="B71" s="203" t="s">
        <v>243</v>
      </c>
      <c r="C71" s="203"/>
      <c r="D71" s="203" t="s">
        <v>73</v>
      </c>
      <c r="E71" s="203" t="s">
        <v>74</v>
      </c>
      <c r="F71" s="203" t="s">
        <v>75</v>
      </c>
      <c r="G71" s="203" t="s">
        <v>64</v>
      </c>
      <c r="H71" s="90" t="s">
        <v>244</v>
      </c>
      <c r="I71" s="205" t="s">
        <v>245</v>
      </c>
      <c r="J71" s="188">
        <v>150000</v>
      </c>
      <c r="K71" s="81">
        <v>0</v>
      </c>
      <c r="L71" s="81">
        <v>0</v>
      </c>
      <c r="M71" s="81">
        <v>0</v>
      </c>
      <c r="N71" s="91">
        <v>11</v>
      </c>
      <c r="O71" s="92">
        <v>0</v>
      </c>
      <c r="P71" s="93">
        <f>N71+O71</f>
        <v>11</v>
      </c>
      <c r="Q71" s="82" t="str">
        <f>IFERROR(P71/M71,"-")</f>
        <v>-</v>
      </c>
      <c r="R71" s="81">
        <v>1</v>
      </c>
      <c r="S71" s="81">
        <v>2</v>
      </c>
      <c r="T71" s="82">
        <f>IFERROR(S71/(O71+P71),"-")</f>
        <v>0.18181818181818</v>
      </c>
      <c r="U71" s="182">
        <f>IFERROR(J71/SUM(P71:P72),"-")</f>
        <v>13636.363636364</v>
      </c>
      <c r="V71" s="84">
        <v>1</v>
      </c>
      <c r="W71" s="82">
        <f>IF(P71=0,"-",V71/P71)</f>
        <v>0.090909090909091</v>
      </c>
      <c r="X71" s="186">
        <v>10000</v>
      </c>
      <c r="Y71" s="187">
        <f>IFERROR(X71/P71,"-")</f>
        <v>909.09090909091</v>
      </c>
      <c r="Z71" s="187">
        <f>IFERROR(X71/V71,"-")</f>
        <v>10000</v>
      </c>
      <c r="AA71" s="188">
        <f>SUM(X71:X72)-SUM(J71:J72)</f>
        <v>-140000</v>
      </c>
      <c r="AB71" s="85">
        <f>SUM(X71:X72)/SUM(J71:J72)</f>
        <v>0.066666666666667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0.090909090909091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>
        <v>1</v>
      </c>
      <c r="AW71" s="107">
        <f>IF(P71=0,"",IF(AV71=0,"",(AV71/P71)))</f>
        <v>0.090909090909091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>
        <v>1</v>
      </c>
      <c r="BF71" s="113">
        <f>IF(P71=0,"",IF(BE71=0,"",(BE71/P71)))</f>
        <v>0.090909090909091</v>
      </c>
      <c r="BG71" s="112">
        <v>1</v>
      </c>
      <c r="BH71" s="114">
        <f>IFERROR(BG71/BE71,"-")</f>
        <v>1</v>
      </c>
      <c r="BI71" s="115">
        <v>10000</v>
      </c>
      <c r="BJ71" s="116">
        <f>IFERROR(BI71/BE71,"-")</f>
        <v>10000</v>
      </c>
      <c r="BK71" s="117"/>
      <c r="BL71" s="117">
        <v>1</v>
      </c>
      <c r="BM71" s="117"/>
      <c r="BN71" s="119">
        <v>5</v>
      </c>
      <c r="BO71" s="120">
        <f>IF(P71=0,"",IF(BN71=0,"",(BN71/P71)))</f>
        <v>0.45454545454545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0.18181818181818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>
        <v>1</v>
      </c>
      <c r="CG71" s="134">
        <f>IF(P71=0,"",IF(CF71=0,"",(CF71/P71)))</f>
        <v>0.090909090909091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1</v>
      </c>
      <c r="CP71" s="141">
        <v>10000</v>
      </c>
      <c r="CQ71" s="141">
        <v>10000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246</v>
      </c>
      <c r="C72" s="203"/>
      <c r="D72" s="203" t="s">
        <v>73</v>
      </c>
      <c r="E72" s="203" t="s">
        <v>74</v>
      </c>
      <c r="F72" s="203" t="s">
        <v>68</v>
      </c>
      <c r="G72" s="203"/>
      <c r="H72" s="90"/>
      <c r="I72" s="90"/>
      <c r="J72" s="188"/>
      <c r="K72" s="81">
        <v>6</v>
      </c>
      <c r="L72" s="81">
        <v>4</v>
      </c>
      <c r="M72" s="81">
        <v>0</v>
      </c>
      <c r="N72" s="91">
        <v>0</v>
      </c>
      <c r="O72" s="92">
        <v>0</v>
      </c>
      <c r="P72" s="93">
        <f>N72+O72</f>
        <v>0</v>
      </c>
      <c r="Q72" s="82" t="str">
        <f>IFERROR(P72/M72,"-")</f>
        <v>-</v>
      </c>
      <c r="R72" s="81">
        <v>0</v>
      </c>
      <c r="S72" s="81">
        <v>0</v>
      </c>
      <c r="T72" s="82" t="str">
        <f>IFERROR(S72/(O72+P72),"-")</f>
        <v>-</v>
      </c>
      <c r="U72" s="182"/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0.040533333333333</v>
      </c>
      <c r="B73" s="203" t="s">
        <v>247</v>
      </c>
      <c r="C73" s="203"/>
      <c r="D73" s="203" t="s">
        <v>248</v>
      </c>
      <c r="E73" s="203" t="s">
        <v>249</v>
      </c>
      <c r="F73" s="203" t="s">
        <v>63</v>
      </c>
      <c r="G73" s="203" t="s">
        <v>83</v>
      </c>
      <c r="H73" s="90" t="s">
        <v>244</v>
      </c>
      <c r="I73" s="204" t="s">
        <v>250</v>
      </c>
      <c r="J73" s="188">
        <v>150000</v>
      </c>
      <c r="K73" s="81">
        <v>7</v>
      </c>
      <c r="L73" s="81">
        <v>0</v>
      </c>
      <c r="M73" s="81">
        <v>27</v>
      </c>
      <c r="N73" s="91">
        <v>4</v>
      </c>
      <c r="O73" s="92">
        <v>0</v>
      </c>
      <c r="P73" s="93">
        <f>N73+O73</f>
        <v>4</v>
      </c>
      <c r="Q73" s="82">
        <f>IFERROR(P73/M73,"-")</f>
        <v>0.14814814814815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37500</v>
      </c>
      <c r="V73" s="84">
        <v>2</v>
      </c>
      <c r="W73" s="82">
        <f>IF(P73=0,"-",V73/P73)</f>
        <v>0.5</v>
      </c>
      <c r="X73" s="186">
        <v>6080</v>
      </c>
      <c r="Y73" s="187">
        <f>IFERROR(X73/P73,"-")</f>
        <v>1520</v>
      </c>
      <c r="Z73" s="187">
        <f>IFERROR(X73/V73,"-")</f>
        <v>3040</v>
      </c>
      <c r="AA73" s="188">
        <f>SUM(X73:X74)-SUM(J73:J74)</f>
        <v>-143920</v>
      </c>
      <c r="AB73" s="85">
        <f>SUM(X73:X74)/SUM(J73:J74)</f>
        <v>0.040533333333333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0.25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>
        <v>1</v>
      </c>
      <c r="BF73" s="113">
        <f>IF(P73=0,"",IF(BE73=0,"",(BE73/P73)))</f>
        <v>0.25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2</v>
      </c>
      <c r="BO73" s="120">
        <f>IF(P73=0,"",IF(BN73=0,"",(BN73/P73)))</f>
        <v>0.5</v>
      </c>
      <c r="BP73" s="121">
        <v>2</v>
      </c>
      <c r="BQ73" s="122">
        <f>IFERROR(BP73/BN73,"-")</f>
        <v>1</v>
      </c>
      <c r="BR73" s="123">
        <v>6080</v>
      </c>
      <c r="BS73" s="124">
        <f>IFERROR(BR73/BN73,"-")</f>
        <v>3040</v>
      </c>
      <c r="BT73" s="125">
        <v>1</v>
      </c>
      <c r="BU73" s="125">
        <v>1</v>
      </c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2</v>
      </c>
      <c r="CP73" s="141">
        <v>6080</v>
      </c>
      <c r="CQ73" s="141">
        <v>6000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251</v>
      </c>
      <c r="C74" s="203"/>
      <c r="D74" s="203" t="s">
        <v>248</v>
      </c>
      <c r="E74" s="203" t="s">
        <v>249</v>
      </c>
      <c r="F74" s="203" t="s">
        <v>68</v>
      </c>
      <c r="G74" s="203"/>
      <c r="H74" s="90"/>
      <c r="I74" s="90"/>
      <c r="J74" s="188"/>
      <c r="K74" s="81">
        <v>20</v>
      </c>
      <c r="L74" s="81">
        <v>11</v>
      </c>
      <c r="M74" s="81">
        <v>1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252</v>
      </c>
      <c r="C75" s="203"/>
      <c r="D75" s="203" t="s">
        <v>253</v>
      </c>
      <c r="E75" s="203" t="s">
        <v>254</v>
      </c>
      <c r="F75" s="203" t="s">
        <v>63</v>
      </c>
      <c r="G75" s="203" t="s">
        <v>255</v>
      </c>
      <c r="H75" s="90" t="s">
        <v>256</v>
      </c>
      <c r="I75" s="204" t="s">
        <v>257</v>
      </c>
      <c r="J75" s="188">
        <v>120000</v>
      </c>
      <c r="K75" s="81">
        <v>12</v>
      </c>
      <c r="L75" s="81">
        <v>0</v>
      </c>
      <c r="M75" s="81">
        <v>23</v>
      </c>
      <c r="N75" s="91">
        <v>3</v>
      </c>
      <c r="O75" s="92">
        <v>0</v>
      </c>
      <c r="P75" s="93">
        <f>N75+O75</f>
        <v>3</v>
      </c>
      <c r="Q75" s="82">
        <f>IFERROR(P75/M75,"-")</f>
        <v>0.1304347826087</v>
      </c>
      <c r="R75" s="81">
        <v>1</v>
      </c>
      <c r="S75" s="81">
        <v>0</v>
      </c>
      <c r="T75" s="82">
        <f>IFERROR(S75/(O75+P75),"-")</f>
        <v>0</v>
      </c>
      <c r="U75" s="182">
        <f>IFERROR(J75/SUM(P75:P76),"-")</f>
        <v>30000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-120000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0.33333333333333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2</v>
      </c>
      <c r="CG75" s="134">
        <f>IF(P75=0,"",IF(CF75=0,"",(CF75/P75)))</f>
        <v>0.66666666666667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258</v>
      </c>
      <c r="C76" s="203"/>
      <c r="D76" s="203" t="s">
        <v>253</v>
      </c>
      <c r="E76" s="203" t="s">
        <v>254</v>
      </c>
      <c r="F76" s="203" t="s">
        <v>68</v>
      </c>
      <c r="G76" s="203"/>
      <c r="H76" s="90"/>
      <c r="I76" s="90"/>
      <c r="J76" s="188"/>
      <c r="K76" s="81">
        <v>4</v>
      </c>
      <c r="L76" s="81">
        <v>4</v>
      </c>
      <c r="M76" s="81">
        <v>1</v>
      </c>
      <c r="N76" s="91">
        <v>1</v>
      </c>
      <c r="O76" s="92">
        <v>0</v>
      </c>
      <c r="P76" s="93">
        <f>N76+O76</f>
        <v>1</v>
      </c>
      <c r="Q76" s="82">
        <f>IFERROR(P76/M76,"-")</f>
        <v>1</v>
      </c>
      <c r="R76" s="81">
        <v>0</v>
      </c>
      <c r="S76" s="81">
        <v>1</v>
      </c>
      <c r="T76" s="82">
        <f>IFERROR(S76/(O76+P76),"-")</f>
        <v>1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259</v>
      </c>
      <c r="C77" s="203"/>
      <c r="D77" s="203" t="s">
        <v>260</v>
      </c>
      <c r="E77" s="203" t="s">
        <v>95</v>
      </c>
      <c r="F77" s="203" t="s">
        <v>75</v>
      </c>
      <c r="G77" s="203" t="s">
        <v>255</v>
      </c>
      <c r="H77" s="90" t="s">
        <v>256</v>
      </c>
      <c r="I77" s="204" t="s">
        <v>261</v>
      </c>
      <c r="J77" s="188">
        <v>120000</v>
      </c>
      <c r="K77" s="81">
        <v>0</v>
      </c>
      <c r="L77" s="81">
        <v>0</v>
      </c>
      <c r="M77" s="81">
        <v>0</v>
      </c>
      <c r="N77" s="91">
        <v>3</v>
      </c>
      <c r="O77" s="92">
        <v>0</v>
      </c>
      <c r="P77" s="93">
        <f>N77+O77</f>
        <v>3</v>
      </c>
      <c r="Q77" s="82" t="str">
        <f>IFERROR(P77/M77,"-")</f>
        <v>-</v>
      </c>
      <c r="R77" s="81">
        <v>0</v>
      </c>
      <c r="S77" s="81">
        <v>1</v>
      </c>
      <c r="T77" s="82">
        <f>IFERROR(S77/(O77+P77),"-")</f>
        <v>0.33333333333333</v>
      </c>
      <c r="U77" s="182">
        <f>IFERROR(J77/SUM(P77:P78),"-")</f>
        <v>40000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-120000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262</v>
      </c>
      <c r="C78" s="203"/>
      <c r="D78" s="203" t="s">
        <v>260</v>
      </c>
      <c r="E78" s="203" t="s">
        <v>95</v>
      </c>
      <c r="F78" s="203" t="s">
        <v>68</v>
      </c>
      <c r="G78" s="203"/>
      <c r="H78" s="90"/>
      <c r="I78" s="90"/>
      <c r="J78" s="188"/>
      <c r="K78" s="81">
        <v>9</v>
      </c>
      <c r="L78" s="81">
        <v>6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</v>
      </c>
      <c r="B79" s="203" t="s">
        <v>263</v>
      </c>
      <c r="C79" s="203"/>
      <c r="D79" s="203" t="s">
        <v>176</v>
      </c>
      <c r="E79" s="203" t="s">
        <v>148</v>
      </c>
      <c r="F79" s="203" t="s">
        <v>63</v>
      </c>
      <c r="G79" s="203" t="s">
        <v>255</v>
      </c>
      <c r="H79" s="90" t="s">
        <v>256</v>
      </c>
      <c r="I79" s="205" t="s">
        <v>264</v>
      </c>
      <c r="J79" s="188">
        <v>120000</v>
      </c>
      <c r="K79" s="81">
        <v>4</v>
      </c>
      <c r="L79" s="81">
        <v>0</v>
      </c>
      <c r="M79" s="81">
        <v>22</v>
      </c>
      <c r="N79" s="91">
        <v>1</v>
      </c>
      <c r="O79" s="92">
        <v>0</v>
      </c>
      <c r="P79" s="93">
        <f>N79+O79</f>
        <v>1</v>
      </c>
      <c r="Q79" s="82">
        <f>IFERROR(P79/M79,"-")</f>
        <v>0.045454545454545</v>
      </c>
      <c r="R79" s="81">
        <v>1</v>
      </c>
      <c r="S79" s="81">
        <v>0</v>
      </c>
      <c r="T79" s="82">
        <f>IFERROR(S79/(O79+P79),"-")</f>
        <v>0</v>
      </c>
      <c r="U79" s="182">
        <f>IFERROR(J79/SUM(P79:P80),"-")</f>
        <v>120000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-120000</v>
      </c>
      <c r="AB79" s="85">
        <f>SUM(X79:X80)/SUM(J79:J80)</f>
        <v>0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265</v>
      </c>
      <c r="C80" s="203"/>
      <c r="D80" s="203" t="s">
        <v>176</v>
      </c>
      <c r="E80" s="203" t="s">
        <v>148</v>
      </c>
      <c r="F80" s="203" t="s">
        <v>68</v>
      </c>
      <c r="G80" s="203"/>
      <c r="H80" s="90"/>
      <c r="I80" s="90"/>
      <c r="J80" s="188"/>
      <c r="K80" s="81">
        <v>7</v>
      </c>
      <c r="L80" s="81">
        <v>6</v>
      </c>
      <c r="M80" s="81">
        <v>0</v>
      </c>
      <c r="N80" s="91">
        <v>0</v>
      </c>
      <c r="O80" s="92">
        <v>0</v>
      </c>
      <c r="P80" s="93">
        <f>N80+O80</f>
        <v>0</v>
      </c>
      <c r="Q80" s="82" t="str">
        <f>IFERROR(P80/M80,"-")</f>
        <v>-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30"/>
      <c r="B81" s="87"/>
      <c r="C81" s="88"/>
      <c r="D81" s="88"/>
      <c r="E81" s="88"/>
      <c r="F81" s="89"/>
      <c r="G81" s="90"/>
      <c r="H81" s="90"/>
      <c r="I81" s="90"/>
      <c r="J81" s="192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59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30"/>
      <c r="B82" s="37"/>
      <c r="C82" s="21"/>
      <c r="D82" s="21"/>
      <c r="E82" s="21"/>
      <c r="F82" s="22"/>
      <c r="G82" s="36"/>
      <c r="H82" s="36"/>
      <c r="I82" s="75"/>
      <c r="J82" s="193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61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19">
        <f>AB83</f>
        <v>0.15423255813953</v>
      </c>
      <c r="B83" s="39"/>
      <c r="C83" s="39"/>
      <c r="D83" s="39"/>
      <c r="E83" s="39"/>
      <c r="F83" s="39"/>
      <c r="G83" s="40" t="s">
        <v>266</v>
      </c>
      <c r="H83" s="40"/>
      <c r="I83" s="40"/>
      <c r="J83" s="190">
        <f>SUM(J6:J82)</f>
        <v>2795000</v>
      </c>
      <c r="K83" s="41">
        <f>SUM(K6:K82)</f>
        <v>681</v>
      </c>
      <c r="L83" s="41">
        <f>SUM(L6:L82)</f>
        <v>299</v>
      </c>
      <c r="M83" s="41">
        <f>SUM(M6:M82)</f>
        <v>656</v>
      </c>
      <c r="N83" s="41">
        <f>SUM(N6:N82)</f>
        <v>140</v>
      </c>
      <c r="O83" s="41">
        <f>SUM(O6:O82)</f>
        <v>1</v>
      </c>
      <c r="P83" s="41">
        <f>SUM(P6:P82)</f>
        <v>141</v>
      </c>
      <c r="Q83" s="42">
        <f>IFERROR(P83/M83,"-")</f>
        <v>0.21493902439024</v>
      </c>
      <c r="R83" s="78">
        <f>SUM(R6:R82)</f>
        <v>13</v>
      </c>
      <c r="S83" s="78">
        <f>SUM(S6:S82)</f>
        <v>27</v>
      </c>
      <c r="T83" s="42">
        <f>IFERROR(R83/P83,"-")</f>
        <v>0.092198581560284</v>
      </c>
      <c r="U83" s="184">
        <f>IFERROR(J83/P83,"-")</f>
        <v>19822.695035461</v>
      </c>
      <c r="V83" s="44">
        <f>SUM(V6:V82)</f>
        <v>15</v>
      </c>
      <c r="W83" s="42">
        <f>IFERROR(V83/P83,"-")</f>
        <v>0.1063829787234</v>
      </c>
      <c r="X83" s="190">
        <f>SUM(X6:X82)</f>
        <v>431080</v>
      </c>
      <c r="Y83" s="190">
        <f>IFERROR(X83/P83,"-")</f>
        <v>3057.304964539</v>
      </c>
      <c r="Z83" s="190">
        <f>IFERROR(X83/V83,"-")</f>
        <v>28738.666666667</v>
      </c>
      <c r="AA83" s="190">
        <f>X83-J83</f>
        <v>-2363920</v>
      </c>
      <c r="AB83" s="47">
        <f>X83/J83</f>
        <v>0.15423255813953</v>
      </c>
      <c r="AC83" s="60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29"/>
    <mergeCell ref="J25:J29"/>
    <mergeCell ref="U25:U29"/>
    <mergeCell ref="AA25:AA29"/>
    <mergeCell ref="AB25:AB29"/>
    <mergeCell ref="A30:A34"/>
    <mergeCell ref="J30:J34"/>
    <mergeCell ref="U30:U34"/>
    <mergeCell ref="AA30:AA34"/>
    <mergeCell ref="AB30:AB34"/>
    <mergeCell ref="A35:A38"/>
    <mergeCell ref="J35:J38"/>
    <mergeCell ref="U35:U38"/>
    <mergeCell ref="AA35:AA38"/>
    <mergeCell ref="AB35:AB38"/>
    <mergeCell ref="A39:A47"/>
    <mergeCell ref="J39:J47"/>
    <mergeCell ref="U39:U47"/>
    <mergeCell ref="AA39:AA47"/>
    <mergeCell ref="AB39:AB47"/>
    <mergeCell ref="A48:A66"/>
    <mergeCell ref="J48:J66"/>
    <mergeCell ref="U48:U66"/>
    <mergeCell ref="AA48:AA66"/>
    <mergeCell ref="AB48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