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<sst xmlns="http://schemas.openxmlformats.org/spreadsheetml/2006/main" uniqueCount="245">
  <si>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</si>
  <si>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</si>
  <si>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</si>
  <si>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</si>
  <si>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</si>
  <si>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</si>
  <si>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</si>
  <si>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</si>
  <si>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</si>
  <si>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</si>
  <si>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</si>
  <si>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</si>
  <si>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</si>
  <si>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</si>
  <si>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</si>
  <si>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</si>
  <si>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</si>
  <si>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</si>
  <si>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</si>
  <si>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</si>
  <si>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</si>
  <si>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</si>
  <si>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</si>
  <si>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</si>
  <si>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</si>
  <si>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</si>
  <si>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</si>
  <si>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</si>
  <si>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</si>
  <si>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</si>
  <si>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</si>
  <si>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</si>
  <si>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</si>
  <si>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</si>
  <si>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</si>
  <si>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</si>
  <si>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</si>
  <si>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</si>
  <si>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</si>
  <si>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</si>
  <si>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</si>
  <si>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</si>
  <si>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</si>
  <si>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</si>
  <si>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</si>
  <si>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</si>
  <si>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</si>
  <si>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</si>
  <si>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</si>
  <si>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</si>
  <si>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</si>
  <si>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</si>
  <si>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</si>
  <si>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</si>
  <si>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</si>
  <si>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</si>
  <si>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</si>
  <si>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</si>
  <si>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</si>
  <si>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</si>
  <si>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</si>
  <si>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</si>
  <si>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</si>
  <si>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</si>
  <si>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</si>
  <si>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</si>
  <si>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</si>
  <si>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</si>
  <si>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</si>
  <si>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</si>
  <si>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</si>
  <si>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</si>
  <si>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</si>
  <si>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</si>
  <si>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</si>
  <si>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</si>
  <si>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</si>
  <si>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</si>
  <si>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</si>
  <si>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</si>
  <si>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</si>
  <si>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</si>
  <si>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</si>
  <si>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</si>
  <si>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</si>
  <si>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</si>
  <si>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</si>
  <si>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</si>
  <si>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</si>
  <si>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</si>
  <si>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</si>
  <si>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</si>
  <si>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</si>
  <si>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</si>
  <si>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</si>
  <si>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</si>
  <si>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新書籍版2（晶エリー）</t>
  </si>
  <si>
    <t>70歳までの出会いお手伝い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</si>
  <si>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</si>
  <si>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</si>
  <si>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</si>
  <si>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</si>
  <si>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</si>
  <si>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</si>
  <si>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</si>
  <si>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</si>
  <si>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</si>
  <si>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</si>
  <si>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</si>
  <si>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</si>
  <si>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</si>
  <si>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</si>
  <si>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</si>
  <si>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</si>
  <si>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</si>
  <si>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</si>
  <si>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</si>
  <si>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</si>
  <si>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</si>
  <si>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</si>
  <si>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</si>
  <si>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</si>
  <si>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</si>
  <si>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</si>
  <si>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</si>
  <si>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</si>
  <si>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</si>
  <si>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</si>
  <si>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ダラメナシ会話版(LINEver)（藤井レイラ）</t>
  </si>
  <si>
    <t>匿名だから女性が積極的</t>
  </si>
  <si>
    <t>3月26日(火)</t>
  </si>
  <si>
    <t>ic3768</t>
  </si>
  <si>
    <t>デリヘル版3（高宮菜々子）</t>
  </si>
  <si>
    <t>ln_ink778</t>
  </si>
  <si>
    <t>雑誌版SPA(LINEver)（晶エリー）</t>
  </si>
  <si>
    <t>え?LINEでこんなに出会えんのダメ元で始めたはずが</t>
  </si>
  <si>
    <t>ln_ink779</t>
  </si>
  <si>
    <t>3月20日(水)</t>
  </si>
  <si>
    <t>ic3769</t>
  </si>
  <si>
    <t>ln_ink780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</si>
  <si>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</si>
  <si>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</si>
  <si>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</si>
  <si>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</si>
  <si>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</si>
  <si>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</si>
  <si>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</si>
  <si>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</si>
  <si>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</si>
  <si>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</si>
  <si>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</si>
  <si>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</si>
  <si>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</si>
  <si>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</si>
  <si>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</si>
  <si>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</si>
  <si>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</si>
  <si>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</si>
  <si>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ln_ink807</t>
  </si>
  <si>
    <t>電話orライン(LINE)（--）</t>
  </si>
  <si>
    <t>50歳あなたはどちらのタイプ</t>
  </si>
  <si>
    <t>21～31日</t>
  </si>
  <si>
    <t>ic3772</t>
  </si>
  <si>
    <t>ln_ink786</t>
  </si>
  <si>
    <t>スポーツ報知関西　1回目</t>
  </si>
  <si>
    <t>4C終面雑報</t>
  </si>
  <si>
    <t>3月02日(土)</t>
  </si>
  <si>
    <t>ln_ink787</t>
  </si>
  <si>
    <t>スポーツ報知関西　2回目</t>
  </si>
  <si>
    <t>3月03日(日)</t>
  </si>
  <si>
    <t>ln_ink788</t>
  </si>
  <si>
    <t>旧デイリー版(LINEver)（高宮菜々子）</t>
  </si>
  <si>
    <t>上目遣いの熟女に酔いしれる(LINEver)</t>
  </si>
  <si>
    <t>スポーツ報知関西　3回目</t>
  </si>
  <si>
    <t>3月05日(火)</t>
  </si>
  <si>
    <t>ln_ink789</t>
  </si>
  <si>
    <t>スポーツ報知関西　4回目</t>
  </si>
  <si>
    <t>3月07日(木)</t>
  </si>
  <si>
    <t>ln_ink790</t>
  </si>
  <si>
    <t>スポーツ報知関西　5回目</t>
  </si>
  <si>
    <t>3月08日(金)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</si>
  <si>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</si>
  <si>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</si>
  <si>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</si>
  <si>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</si>
  <si>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</si>
  <si>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</si>
  <si>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</si>
  <si>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</si>
  <si>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</si>
  <si>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</si>
  <si>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</si>
  <si>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</si>
  <si>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</si>
  <si>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</si>
  <si>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</si>
  <si>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雑誌版SPA（藤井レイラ）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</si>
  <si>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</si>
  <si>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</si>
  <si>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</si>
  <si>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</si>
  <si>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</si>
  <si>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</si>
  <si>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</si>
  <si>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</si>
  <si>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</si>
  <si>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</si>
  <si>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右女9版(ヘスティア)(LINEver)（高宮菜々子）</t>
  </si>
  <si>
    <t>学生いませんギャルもいません熟女熟女熟女熟女(LINEver)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</si>
  <si>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</si>
  <si>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</si>
  <si>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</si>
  <si>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</si>
  <si>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</si>
  <si>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</si>
  <si>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ic3777</t>
  </si>
  <si>
    <t>ln_ink801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</si>
  <si>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</si>
  <si>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</si>
  <si>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</si>
  <si>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</si>
  <si>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</si>
  <si>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</si>
  <si>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</si>
  <si>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</si>
  <si>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</si>
  <si>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</si>
  <si>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</si>
  <si>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</si>
  <si>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</si>
  <si>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</si>
  <si>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</si>
  <si>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3月19日(火)</t>
  </si>
  <si>
    <t>ic3784</t>
  </si>
  <si>
    <t>新聞 TOTAL</t>
  </si>
  <si>
    <t>●雑誌 広告</t>
  </si>
  <si>
    <t>ln_ink760</t>
  </si>
  <si>
    <t>日本ジャーナル出版</t>
  </si>
  <si>
    <t>他は見ちゃダメ(LINEver)（晶エリー）</t>
  </si>
  <si>
    <t>エロい熟女が男を誘ってくる</t>
  </si>
  <si>
    <t>週刊実話ザ・タブー</t>
  </si>
  <si>
    <t>表4</t>
  </si>
  <si>
    <t>3月28日(木)</t>
  </si>
  <si>
    <t>za254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</si>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</sst>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2560000</v>
      </c>
      <c r="E6" s="81">
        <v>458</v>
      </c>
      <c r="F6" s="81">
        <v>261</v>
      </c>
      <c r="G6" s="81">
        <v>208</v>
      </c>
      <c r="H6" s="91">
        <v>246</v>
      </c>
      <c r="I6" s="92">
        <v>0</v>
      </c>
      <c r="J6" s="145">
        <f>H6+I6</f>
        <v>246</v>
      </c>
      <c r="K6" s="82">
        <f>IFERROR(J6/G6,"-")</f>
        <v>1.1826923076923</v>
      </c>
      <c r="L6" s="81">
        <v>16</v>
      </c>
      <c r="M6" s="81">
        <v>36</v>
      </c>
      <c r="N6" s="82">
        <f>IFERROR(L6/J6,"-")</f>
        <v>0.065040650406504</v>
      </c>
      <c r="O6" s="83">
        <f>IFERROR(D6/J6,"-")</f>
        <v>10406.504065041</v>
      </c>
      <c r="P6" s="84">
        <v>30</v>
      </c>
      <c r="Q6" s="82">
        <f>IFERROR(P6/J6,"-")</f>
        <v>0.1219512195122</v>
      </c>
      <c r="R6" s="200">
        <v>1503801</v>
      </c>
      <c r="S6" s="201">
        <f>IFERROR(R6/J6,"-")</f>
        <v>6113.012195122</v>
      </c>
      <c r="T6" s="201">
        <f>IFERROR(R6/P6,"-")</f>
        <v>50126.7</v>
      </c>
      <c r="U6" s="195">
        <f>IFERROR(R6-D6,"-")</f>
        <v>-1056199</v>
      </c>
      <c r="V6" s="85">
        <f>R6/D6</f>
        <v>0.587422265625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36</v>
      </c>
      <c r="F7" s="81">
        <v>19</v>
      </c>
      <c r="G7" s="81">
        <v>21</v>
      </c>
      <c r="H7" s="91">
        <v>25</v>
      </c>
      <c r="I7" s="92">
        <v>0</v>
      </c>
      <c r="J7" s="145">
        <f>H7+I7</f>
        <v>25</v>
      </c>
      <c r="K7" s="82">
        <f>IFERROR(J7/G7,"-")</f>
        <v>1.1904761904762</v>
      </c>
      <c r="L7" s="81">
        <v>2</v>
      </c>
      <c r="M7" s="81">
        <v>3</v>
      </c>
      <c r="N7" s="82">
        <f>IFERROR(L7/J7,"-")</f>
        <v>0.08</v>
      </c>
      <c r="O7" s="83">
        <f>IFERROR(D7/J7,"-")</f>
        <v>5600</v>
      </c>
      <c r="P7" s="84">
        <v>2</v>
      </c>
      <c r="Q7" s="82">
        <f>IFERROR(P7/J7,"-")</f>
        <v>0.08</v>
      </c>
      <c r="R7" s="200">
        <v>203000</v>
      </c>
      <c r="S7" s="201">
        <f>IFERROR(R7/J7,"-")</f>
        <v>8120</v>
      </c>
      <c r="T7" s="201">
        <f>IFERROR(R7/P7,"-")</f>
        <v>101500</v>
      </c>
      <c r="U7" s="195">
        <f>IFERROR(R7-D7,"-")</f>
        <v>63000</v>
      </c>
      <c r="V7" s="85">
        <f>R7/D7</f>
        <v>1.45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2700000</v>
      </c>
      <c r="E10" s="41">
        <f>SUM(E6:E8)</f>
        <v>494</v>
      </c>
      <c r="F10" s="41">
        <f>SUM(F6:F8)</f>
        <v>280</v>
      </c>
      <c r="G10" s="41">
        <f>SUM(G6:G8)</f>
        <v>229</v>
      </c>
      <c r="H10" s="41">
        <f>SUM(H6:H8)</f>
        <v>271</v>
      </c>
      <c r="I10" s="41">
        <f>SUM(I6:I8)</f>
        <v>0</v>
      </c>
      <c r="J10" s="41">
        <f>SUM(J6:J8)</f>
        <v>271</v>
      </c>
      <c r="K10" s="42">
        <f>IFERROR(J10/G10,"-")</f>
        <v>1.1834061135371</v>
      </c>
      <c r="L10" s="78">
        <f>SUM(L6:L8)</f>
        <v>18</v>
      </c>
      <c r="M10" s="78">
        <f>SUM(M6:M8)</f>
        <v>39</v>
      </c>
      <c r="N10" s="42">
        <f>IFERROR(L10/J10,"-")</f>
        <v>0.066420664206642</v>
      </c>
      <c r="O10" s="43">
        <f>IFERROR(D10/J10,"-")</f>
        <v>9963.0996309963</v>
      </c>
      <c r="P10" s="44">
        <f>SUM(P6:P8)</f>
        <v>32</v>
      </c>
      <c r="Q10" s="42">
        <f>IFERROR(P10/J10,"-")</f>
        <v>0.11808118081181</v>
      </c>
      <c r="R10" s="45">
        <f>SUM(R6:R8)</f>
        <v>1706801</v>
      </c>
      <c r="S10" s="45">
        <f>IFERROR(R10/J10,"-")</f>
        <v>6298.1586715867</v>
      </c>
      <c r="T10" s="45">
        <f>IFERROR(R10/P10,"-")</f>
        <v>53337.53125</v>
      </c>
      <c r="U10" s="46">
        <f>SUM(U6:U8)</f>
        <v>-993199</v>
      </c>
      <c r="V10" s="47">
        <f>IFERROR(R10/D10,"-")</f>
        <v>0.63214851851852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1.1764735294118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6</v>
      </c>
      <c r="O6" s="92">
        <v>0</v>
      </c>
      <c r="P6" s="93">
        <f>N6+O6</f>
        <v>6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0.16666666666667</v>
      </c>
      <c r="U6" s="182">
        <f>IFERROR(J6/SUM(P6:P21),"-")</f>
        <v>7083.3333333333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60001</v>
      </c>
      <c r="AB6" s="85">
        <f>SUM(X6:X21)/SUM(J6:J21)</f>
        <v>1.1764735294118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36</v>
      </c>
      <c r="L7" s="81">
        <v>16</v>
      </c>
      <c r="M7" s="81">
        <v>3</v>
      </c>
      <c r="N7" s="91">
        <v>1</v>
      </c>
      <c r="O7" s="92">
        <v>0</v>
      </c>
      <c r="P7" s="93">
        <f>N7+O7</f>
        <v>1</v>
      </c>
      <c r="Q7" s="82">
        <f>IFERROR(P7/M7,"-")</f>
        <v>0.33333333333333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3</v>
      </c>
      <c r="O10" s="92">
        <v>0</v>
      </c>
      <c r="P10" s="93">
        <f>N10+O10</f>
        <v>3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0.33333333333333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18</v>
      </c>
      <c r="L11" s="81">
        <v>9</v>
      </c>
      <c r="M11" s="81">
        <v>13</v>
      </c>
      <c r="N11" s="91">
        <v>3</v>
      </c>
      <c r="O11" s="92">
        <v>0</v>
      </c>
      <c r="P11" s="93">
        <f>N11+O11</f>
        <v>3</v>
      </c>
      <c r="Q11" s="82">
        <f>IFERROR(P11/M11,"-")</f>
        <v>0.23076923076923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0.33333333333333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17</v>
      </c>
      <c r="O14" s="92">
        <v>0</v>
      </c>
      <c r="P14" s="93">
        <f>N14+O14</f>
        <v>17</v>
      </c>
      <c r="Q14" s="82" t="str">
        <f>IFERROR(P14/M14,"-")</f>
        <v>-</v>
      </c>
      <c r="R14" s="81">
        <v>1</v>
      </c>
      <c r="S14" s="81">
        <v>3</v>
      </c>
      <c r="T14" s="82">
        <f>IFERROR(S14/(O14+P14),"-")</f>
        <v>0.17647058823529</v>
      </c>
      <c r="U14" s="182"/>
      <c r="V14" s="84">
        <v>3</v>
      </c>
      <c r="W14" s="82">
        <f>IF(P14=0,"-",V14/P14)</f>
        <v>0.17647058823529</v>
      </c>
      <c r="X14" s="186">
        <v>174001</v>
      </c>
      <c r="Y14" s="187">
        <f>IFERROR(X14/P14,"-")</f>
        <v>10235.352941176</v>
      </c>
      <c r="Z14" s="187">
        <f>IFERROR(X14/V14,"-")</f>
        <v>58000.333333333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0.17647058823529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8</v>
      </c>
      <c r="BO14" s="120">
        <f>IF(P14=0,"",IF(BN14=0,"",(BN14/P14)))</f>
        <v>0.47058823529412</v>
      </c>
      <c r="BP14" s="121">
        <v>2</v>
      </c>
      <c r="BQ14" s="122">
        <f>IFERROR(BP14/BN14,"-")</f>
        <v>0.25</v>
      </c>
      <c r="BR14" s="123">
        <v>17000</v>
      </c>
      <c r="BS14" s="124">
        <f>IFERROR(BR14/BN14,"-")</f>
        <v>2125</v>
      </c>
      <c r="BT14" s="125">
        <v>1</v>
      </c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6</v>
      </c>
      <c r="CG14" s="134">
        <f>IF(P14=0,"",IF(CF14=0,"",(CF14/P14)))</f>
        <v>0.35294117647059</v>
      </c>
      <c r="CH14" s="135">
        <v>1</v>
      </c>
      <c r="CI14" s="136">
        <f>IFERROR(CH14/CF14,"-")</f>
        <v>0.16666666666667</v>
      </c>
      <c r="CJ14" s="137">
        <v>157001</v>
      </c>
      <c r="CK14" s="138">
        <f>IFERROR(CJ14/CF14,"-")</f>
        <v>26166.833333333</v>
      </c>
      <c r="CL14" s="139"/>
      <c r="CM14" s="139"/>
      <c r="CN14" s="139">
        <v>1</v>
      </c>
      <c r="CO14" s="140">
        <v>3</v>
      </c>
      <c r="CP14" s="141">
        <v>174001</v>
      </c>
      <c r="CQ14" s="141">
        <v>157001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45</v>
      </c>
      <c r="L15" s="81">
        <v>33</v>
      </c>
      <c r="M15" s="81">
        <v>18</v>
      </c>
      <c r="N15" s="91">
        <v>7</v>
      </c>
      <c r="O15" s="92">
        <v>0</v>
      </c>
      <c r="P15" s="93">
        <f>N15+O15</f>
        <v>7</v>
      </c>
      <c r="Q15" s="82">
        <f>IFERROR(P15/M15,"-")</f>
        <v>0.38888888888889</v>
      </c>
      <c r="R15" s="81">
        <v>3</v>
      </c>
      <c r="S15" s="81">
        <v>1</v>
      </c>
      <c r="T15" s="82">
        <f>IFERROR(S15/(O15+P15),"-")</f>
        <v>0.14285714285714</v>
      </c>
      <c r="U15" s="182"/>
      <c r="V15" s="84">
        <v>2</v>
      </c>
      <c r="W15" s="82">
        <f>IF(P15=0,"-",V15/P15)</f>
        <v>0.28571428571429</v>
      </c>
      <c r="X15" s="186">
        <v>200000</v>
      </c>
      <c r="Y15" s="187">
        <f>IFERROR(X15/P15,"-")</f>
        <v>28571.428571429</v>
      </c>
      <c r="Z15" s="187">
        <f>IFERROR(X15/V15,"-")</f>
        <v>100000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0.14285714285714</v>
      </c>
      <c r="BP15" s="121">
        <v>1</v>
      </c>
      <c r="BQ15" s="122">
        <f>IFERROR(BP15/BN15,"-")</f>
        <v>1</v>
      </c>
      <c r="BR15" s="123">
        <v>60000</v>
      </c>
      <c r="BS15" s="124">
        <f>IFERROR(BR15/BN15,"-")</f>
        <v>60000</v>
      </c>
      <c r="BT15" s="125"/>
      <c r="BU15" s="125"/>
      <c r="BV15" s="125">
        <v>1</v>
      </c>
      <c r="BW15" s="126">
        <v>2</v>
      </c>
      <c r="BX15" s="127">
        <f>IF(P15=0,"",IF(BW15=0,"",(BW15/P15)))</f>
        <v>0.28571428571429</v>
      </c>
      <c r="BY15" s="128">
        <v>1</v>
      </c>
      <c r="BZ15" s="129">
        <f>IFERROR(BY15/BW15,"-")</f>
        <v>0.5</v>
      </c>
      <c r="CA15" s="130">
        <v>140000</v>
      </c>
      <c r="CB15" s="131">
        <f>IFERROR(CA15/BW15,"-")</f>
        <v>70000</v>
      </c>
      <c r="CC15" s="132"/>
      <c r="CD15" s="132"/>
      <c r="CE15" s="132">
        <v>1</v>
      </c>
      <c r="CF15" s="133">
        <v>4</v>
      </c>
      <c r="CG15" s="134">
        <f>IF(P15=0,"",IF(CF15=0,"",(CF15/P15)))</f>
        <v>0.57142857142857</v>
      </c>
      <c r="CH15" s="135">
        <v>1</v>
      </c>
      <c r="CI15" s="136">
        <f>IFERROR(CH15/CF15,"-")</f>
        <v>0.25</v>
      </c>
      <c r="CJ15" s="137">
        <v>42000</v>
      </c>
      <c r="CK15" s="138">
        <f>IFERROR(CJ15/CF15,"-")</f>
        <v>10500</v>
      </c>
      <c r="CL15" s="139"/>
      <c r="CM15" s="139"/>
      <c r="CN15" s="139">
        <v>1</v>
      </c>
      <c r="CO15" s="140">
        <v>2</v>
      </c>
      <c r="CP15" s="141">
        <v>200000</v>
      </c>
      <c r="CQ15" s="141">
        <v>140000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3</v>
      </c>
      <c r="O16" s="92">
        <v>0</v>
      </c>
      <c r="P16" s="93">
        <f>N16+O16</f>
        <v>3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1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6</v>
      </c>
      <c r="O18" s="92">
        <v>0</v>
      </c>
      <c r="P18" s="93">
        <f>N18+O18</f>
        <v>6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0.16666666666667</v>
      </c>
      <c r="U18" s="182"/>
      <c r="V18" s="84">
        <v>1</v>
      </c>
      <c r="W18" s="82">
        <f>IF(P18=0,"-",V18/P18)</f>
        <v>0.16666666666667</v>
      </c>
      <c r="X18" s="186">
        <v>6000</v>
      </c>
      <c r="Y18" s="187">
        <f>IFERROR(X18/P18,"-")</f>
        <v>1000</v>
      </c>
      <c r="Z18" s="187">
        <f>IFERROR(X18/V18,"-")</f>
        <v>6000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0.16666666666667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3</v>
      </c>
      <c r="BX18" s="127">
        <f>IF(P18=0,"",IF(BW18=0,"",(BW18/P18)))</f>
        <v>0.5</v>
      </c>
      <c r="BY18" s="128">
        <v>1</v>
      </c>
      <c r="BZ18" s="129">
        <f>IFERROR(BY18/BW18,"-")</f>
        <v>0.33333333333333</v>
      </c>
      <c r="CA18" s="130">
        <v>6000</v>
      </c>
      <c r="CB18" s="131">
        <f>IFERROR(CA18/BW18,"-")</f>
        <v>2000</v>
      </c>
      <c r="CC18" s="132"/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6000</v>
      </c>
      <c r="CQ18" s="141">
        <v>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25</v>
      </c>
      <c r="L19" s="81">
        <v>17</v>
      </c>
      <c r="M19" s="81">
        <v>7</v>
      </c>
      <c r="N19" s="91">
        <v>2</v>
      </c>
      <c r="O19" s="92">
        <v>0</v>
      </c>
      <c r="P19" s="93">
        <f>N19+O19</f>
        <v>2</v>
      </c>
      <c r="Q19" s="82">
        <f>IFERROR(P19/M19,"-")</f>
        <v>0.28571428571429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0.5</v>
      </c>
      <c r="X19" s="186">
        <v>20000</v>
      </c>
      <c r="Y19" s="187">
        <f>IFERROR(X19/P19,"-")</f>
        <v>10000</v>
      </c>
      <c r="Z19" s="187">
        <f>IFERROR(X19/V19,"-")</f>
        <v>20000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1</v>
      </c>
      <c r="BY19" s="128">
        <v>1</v>
      </c>
      <c r="BZ19" s="129">
        <f>IFERROR(BY19/BW19,"-")</f>
        <v>0.5</v>
      </c>
      <c r="CA19" s="130">
        <v>20000</v>
      </c>
      <c r="CB19" s="131">
        <f>IFERROR(CA19/BW19,"-")</f>
        <v>10000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20000</v>
      </c>
      <c r="CQ19" s="141">
        <v>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0</v>
      </c>
      <c r="L21" s="81">
        <v>0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0.21608695652174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230000</v>
      </c>
      <c r="K22" s="81">
        <v>0</v>
      </c>
      <c r="L22" s="81">
        <v>0</v>
      </c>
      <c r="M22" s="81">
        <v>0</v>
      </c>
      <c r="N22" s="91">
        <v>13</v>
      </c>
      <c r="O22" s="92">
        <v>0</v>
      </c>
      <c r="P22" s="93">
        <f>N22+O22</f>
        <v>13</v>
      </c>
      <c r="Q22" s="82" t="str">
        <f>IFERROR(P22/M22,"-")</f>
        <v>-</v>
      </c>
      <c r="R22" s="81">
        <v>1</v>
      </c>
      <c r="S22" s="81">
        <v>1</v>
      </c>
      <c r="T22" s="82">
        <f>IFERROR(S22/(O22+P22),"-")</f>
        <v>0.076923076923077</v>
      </c>
      <c r="U22" s="182">
        <f>IFERROR(J22/SUM(P22:P27),"-")</f>
        <v>4893.6170212766</v>
      </c>
      <c r="V22" s="84">
        <v>2</v>
      </c>
      <c r="W22" s="82">
        <f>IF(P22=0,"-",V22/P22)</f>
        <v>0.15384615384615</v>
      </c>
      <c r="X22" s="186">
        <v>20000</v>
      </c>
      <c r="Y22" s="187">
        <f>IFERROR(X22/P22,"-")</f>
        <v>1538.4615384615</v>
      </c>
      <c r="Z22" s="187">
        <f>IFERROR(X22/V22,"-")</f>
        <v>10000</v>
      </c>
      <c r="AA22" s="188">
        <f>SUM(X22:X27)-SUM(J22:J27)</f>
        <v>-180300</v>
      </c>
      <c r="AB22" s="85">
        <f>SUM(X22:X27)/SUM(J22:J27)</f>
        <v>0.21608695652174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0.076923076923077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6</v>
      </c>
      <c r="BO22" s="120">
        <f>IF(P22=0,"",IF(BN22=0,"",(BN22/P22)))</f>
        <v>0.46153846153846</v>
      </c>
      <c r="BP22" s="121">
        <v>2</v>
      </c>
      <c r="BQ22" s="122">
        <f>IFERROR(BP22/BN22,"-")</f>
        <v>0.33333333333333</v>
      </c>
      <c r="BR22" s="123">
        <v>20000</v>
      </c>
      <c r="BS22" s="124">
        <f>IFERROR(BR22/BN22,"-")</f>
        <v>3333.3333333333</v>
      </c>
      <c r="BT22" s="125">
        <v>1</v>
      </c>
      <c r="BU22" s="125"/>
      <c r="BV22" s="125">
        <v>1</v>
      </c>
      <c r="BW22" s="126">
        <v>4</v>
      </c>
      <c r="BX22" s="127">
        <f>IF(P22=0,"",IF(BW22=0,"",(BW22/P22)))</f>
        <v>0.30769230769231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2</v>
      </c>
      <c r="CG22" s="134">
        <f>IF(P22=0,"",IF(CF22=0,"",(CF22/P22)))</f>
        <v>0.15384615384615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20000</v>
      </c>
      <c r="CQ22" s="141">
        <v>17000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98</v>
      </c>
      <c r="G23" s="203"/>
      <c r="H23" s="90" t="s">
        <v>93</v>
      </c>
      <c r="I23" s="90"/>
      <c r="J23" s="188"/>
      <c r="K23" s="81">
        <v>11</v>
      </c>
      <c r="L23" s="81">
        <v>0</v>
      </c>
      <c r="M23" s="81">
        <v>50</v>
      </c>
      <c r="N23" s="91">
        <v>2</v>
      </c>
      <c r="O23" s="92">
        <v>0</v>
      </c>
      <c r="P23" s="93">
        <f>N23+O23</f>
        <v>2</v>
      </c>
      <c r="Q23" s="82">
        <f>IFERROR(P23/M23,"-")</f>
        <v>0.04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11</v>
      </c>
      <c r="O24" s="92">
        <v>0</v>
      </c>
      <c r="P24" s="93">
        <f>N24+O24</f>
        <v>11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0.18181818181818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0.090909090909091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7</v>
      </c>
      <c r="BO24" s="120">
        <f>IF(P24=0,"",IF(BN24=0,"",(BN24/P24)))</f>
        <v>0.63636363636364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0.090909090909091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5</v>
      </c>
      <c r="O25" s="92">
        <v>0</v>
      </c>
      <c r="P25" s="93">
        <f>N25+O25</f>
        <v>5</v>
      </c>
      <c r="Q25" s="82" t="str">
        <f>IFERROR(P25/M25,"-")</f>
        <v>-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0.2</v>
      </c>
      <c r="X25" s="186">
        <v>6000</v>
      </c>
      <c r="Y25" s="187">
        <f>IFERROR(X25/P25,"-")</f>
        <v>1200</v>
      </c>
      <c r="Z25" s="187">
        <f>IFERROR(X25/V25,"-")</f>
        <v>6000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0.2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0.4</v>
      </c>
      <c r="BY25" s="128">
        <v>1</v>
      </c>
      <c r="BZ25" s="129">
        <f>IFERROR(BY25/BW25,"-")</f>
        <v>0.5</v>
      </c>
      <c r="CA25" s="130">
        <v>6000</v>
      </c>
      <c r="CB25" s="131">
        <f>IFERROR(CA25/BW25,"-")</f>
        <v>3000</v>
      </c>
      <c r="CC25" s="132"/>
      <c r="CD25" s="132">
        <v>1</v>
      </c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6000</v>
      </c>
      <c r="CQ25" s="141">
        <v>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4</v>
      </c>
      <c r="O26" s="92">
        <v>0</v>
      </c>
      <c r="P26" s="93">
        <f>N26+O26</f>
        <v>4</v>
      </c>
      <c r="Q26" s="82" t="str">
        <f>IFERROR(P26/M26,"-")</f>
        <v>-</v>
      </c>
      <c r="R26" s="81">
        <v>0</v>
      </c>
      <c r="S26" s="81">
        <v>1</v>
      </c>
      <c r="T26" s="82">
        <f>IFERROR(S26/(O26+P26),"-")</f>
        <v>0.25</v>
      </c>
      <c r="U26" s="182"/>
      <c r="V26" s="84">
        <v>1</v>
      </c>
      <c r="W26" s="82">
        <f>IF(P26=0,"-",V26/P26)</f>
        <v>0.25</v>
      </c>
      <c r="X26" s="186">
        <v>3000</v>
      </c>
      <c r="Y26" s="187">
        <f>IFERROR(X26/P26,"-")</f>
        <v>750</v>
      </c>
      <c r="Z26" s="187">
        <f>IFERROR(X26/V26,"-")</f>
        <v>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3000</v>
      </c>
      <c r="CB26" s="131">
        <f>IFERROR(CA26/BW26,"-")</f>
        <v>3000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88</v>
      </c>
      <c r="L27" s="81">
        <v>42</v>
      </c>
      <c r="M27" s="81">
        <v>22</v>
      </c>
      <c r="N27" s="91">
        <v>12</v>
      </c>
      <c r="O27" s="92">
        <v>0</v>
      </c>
      <c r="P27" s="93">
        <f>N27+O27</f>
        <v>12</v>
      </c>
      <c r="Q27" s="82">
        <f>IFERROR(P27/M27,"-")</f>
        <v>0.54545454545455</v>
      </c>
      <c r="R27" s="81">
        <v>3</v>
      </c>
      <c r="S27" s="81">
        <v>3</v>
      </c>
      <c r="T27" s="82">
        <f>IFERROR(S27/(O27+P27),"-")</f>
        <v>0.25</v>
      </c>
      <c r="U27" s="182"/>
      <c r="V27" s="84">
        <v>3</v>
      </c>
      <c r="W27" s="82">
        <f>IF(P27=0,"-",V27/P27)</f>
        <v>0.25</v>
      </c>
      <c r="X27" s="186">
        <v>20700</v>
      </c>
      <c r="Y27" s="187">
        <f>IFERROR(X27/P27,"-")</f>
        <v>1725</v>
      </c>
      <c r="Z27" s="187">
        <f>IFERROR(X27/V27,"-")</f>
        <v>6900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5</v>
      </c>
      <c r="BO27" s="120">
        <f>IF(P27=0,"",IF(BN27=0,"",(BN27/P27)))</f>
        <v>0.41666666666667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4</v>
      </c>
      <c r="BX27" s="127">
        <f>IF(P27=0,"",IF(BW27=0,"",(BW27/P27)))</f>
        <v>0.33333333333333</v>
      </c>
      <c r="BY27" s="128">
        <v>3</v>
      </c>
      <c r="BZ27" s="129">
        <f>IFERROR(BY27/BW27,"-")</f>
        <v>0.75</v>
      </c>
      <c r="CA27" s="130">
        <v>15700</v>
      </c>
      <c r="CB27" s="131">
        <f>IFERROR(CA27/BW27,"-")</f>
        <v>3925</v>
      </c>
      <c r="CC27" s="132">
        <v>3</v>
      </c>
      <c r="CD27" s="132"/>
      <c r="CE27" s="132"/>
      <c r="CF27" s="133">
        <v>3</v>
      </c>
      <c r="CG27" s="134">
        <f>IF(P27=0,"",IF(CF27=0,"",(CF27/P27)))</f>
        <v>0.25</v>
      </c>
      <c r="CH27" s="135">
        <v>1</v>
      </c>
      <c r="CI27" s="136">
        <f>IFERROR(CH27/CF27,"-")</f>
        <v>0.33333333333333</v>
      </c>
      <c r="CJ27" s="137">
        <v>10000</v>
      </c>
      <c r="CK27" s="138">
        <f>IFERROR(CJ27/CF27,"-")</f>
        <v>3333.3333333333</v>
      </c>
      <c r="CL27" s="139"/>
      <c r="CM27" s="139">
        <v>1</v>
      </c>
      <c r="CN27" s="139"/>
      <c r="CO27" s="140">
        <v>3</v>
      </c>
      <c r="CP27" s="141">
        <v>20700</v>
      </c>
      <c r="CQ27" s="141">
        <v>10000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0.025</v>
      </c>
      <c r="B28" s="203" t="s">
        <v>110</v>
      </c>
      <c r="C28" s="203"/>
      <c r="D28" s="203" t="s">
        <v>62</v>
      </c>
      <c r="E28" s="203" t="s">
        <v>63</v>
      </c>
      <c r="F28" s="203" t="s">
        <v>64</v>
      </c>
      <c r="G28" s="203" t="s">
        <v>111</v>
      </c>
      <c r="H28" s="90" t="s">
        <v>112</v>
      </c>
      <c r="I28" s="90" t="s">
        <v>113</v>
      </c>
      <c r="J28" s="188">
        <v>240000</v>
      </c>
      <c r="K28" s="81">
        <v>0</v>
      </c>
      <c r="L28" s="81">
        <v>0</v>
      </c>
      <c r="M28" s="81">
        <v>0</v>
      </c>
      <c r="N28" s="91">
        <v>2</v>
      </c>
      <c r="O28" s="92">
        <v>0</v>
      </c>
      <c r="P28" s="93">
        <f>N28+O28</f>
        <v>2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IFERROR(J28/SUM(P28:P37),"-")</f>
        <v>10434.782608696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SUM(X28:X37)-SUM(J28:J37)</f>
        <v>-234000</v>
      </c>
      <c r="AB28" s="85">
        <f>SUM(X28:X37)/SUM(J28:J37)</f>
        <v>0.025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114</v>
      </c>
      <c r="C29" s="203"/>
      <c r="D29" s="203" t="s">
        <v>115</v>
      </c>
      <c r="E29" s="203" t="s">
        <v>116</v>
      </c>
      <c r="F29" s="203" t="s">
        <v>64</v>
      </c>
      <c r="G29" s="203" t="s">
        <v>117</v>
      </c>
      <c r="H29" s="90" t="s">
        <v>112</v>
      </c>
      <c r="I29" s="90" t="s">
        <v>113</v>
      </c>
      <c r="J29" s="188"/>
      <c r="K29" s="81">
        <v>0</v>
      </c>
      <c r="L29" s="81">
        <v>0</v>
      </c>
      <c r="M29" s="81">
        <v>0</v>
      </c>
      <c r="N29" s="91">
        <v>4</v>
      </c>
      <c r="O29" s="92">
        <v>0</v>
      </c>
      <c r="P29" s="93">
        <f>N29+O29</f>
        <v>4</v>
      </c>
      <c r="Q29" s="82" t="str">
        <f>IFERROR(P29/M29,"-")</f>
        <v>-</v>
      </c>
      <c r="R29" s="81">
        <v>0</v>
      </c>
      <c r="S29" s="81">
        <v>2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4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118</v>
      </c>
      <c r="C30" s="203"/>
      <c r="D30" s="203" t="s">
        <v>90</v>
      </c>
      <c r="E30" s="203" t="s">
        <v>91</v>
      </c>
      <c r="F30" s="203" t="s">
        <v>64</v>
      </c>
      <c r="G30" s="203" t="s">
        <v>119</v>
      </c>
      <c r="H30" s="90" t="s">
        <v>112</v>
      </c>
      <c r="I30" s="90" t="s">
        <v>113</v>
      </c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121</v>
      </c>
      <c r="E31" s="203" t="s">
        <v>122</v>
      </c>
      <c r="F31" s="203" t="s">
        <v>64</v>
      </c>
      <c r="G31" s="203" t="s">
        <v>123</v>
      </c>
      <c r="H31" s="90" t="s">
        <v>112</v>
      </c>
      <c r="I31" s="204" t="s">
        <v>124</v>
      </c>
      <c r="J31" s="188"/>
      <c r="K31" s="81">
        <v>0</v>
      </c>
      <c r="L31" s="81">
        <v>0</v>
      </c>
      <c r="M31" s="81">
        <v>0</v>
      </c>
      <c r="N31" s="91">
        <v>3</v>
      </c>
      <c r="O31" s="92">
        <v>0</v>
      </c>
      <c r="P31" s="93">
        <f>N31+O31</f>
        <v>3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109</v>
      </c>
      <c r="E32" s="203" t="s">
        <v>109</v>
      </c>
      <c r="F32" s="203" t="s">
        <v>69</v>
      </c>
      <c r="G32" s="203" t="s">
        <v>126</v>
      </c>
      <c r="H32" s="90"/>
      <c r="I32" s="90"/>
      <c r="J32" s="188"/>
      <c r="K32" s="81">
        <v>12</v>
      </c>
      <c r="L32" s="81">
        <v>8</v>
      </c>
      <c r="M32" s="81">
        <v>2</v>
      </c>
      <c r="N32" s="91">
        <v>3</v>
      </c>
      <c r="O32" s="92">
        <v>0</v>
      </c>
      <c r="P32" s="93">
        <f>N32+O32</f>
        <v>3</v>
      </c>
      <c r="Q32" s="82">
        <f>IFERROR(P32/M32,"-")</f>
        <v>1.5</v>
      </c>
      <c r="R32" s="81">
        <v>0</v>
      </c>
      <c r="S32" s="81">
        <v>1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0.33333333333333</v>
      </c>
      <c r="X32" s="186">
        <v>3000</v>
      </c>
      <c r="Y32" s="187">
        <f>IFERROR(X32/P32,"-")</f>
        <v>1000</v>
      </c>
      <c r="Z32" s="187">
        <f>IFERROR(X32/V32,"-")</f>
        <v>3000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>
        <v>1</v>
      </c>
      <c r="BH32" s="114">
        <f>IFERROR(BG32/BE32,"-")</f>
        <v>1</v>
      </c>
      <c r="BI32" s="115">
        <v>3000</v>
      </c>
      <c r="BJ32" s="116">
        <f>IFERROR(BI32/BE32,"-")</f>
        <v>3000</v>
      </c>
      <c r="BK32" s="117">
        <v>1</v>
      </c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105000</v>
      </c>
      <c r="CK32" s="138">
        <f>IFERROR(CJ32/CF32,"-")</f>
        <v>105000</v>
      </c>
      <c r="CL32" s="139"/>
      <c r="CM32" s="139"/>
      <c r="CN32" s="139">
        <v>1</v>
      </c>
      <c r="CO32" s="140">
        <v>1</v>
      </c>
      <c r="CP32" s="141">
        <v>3000</v>
      </c>
      <c r="CQ32" s="141">
        <v>105000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127</v>
      </c>
      <c r="C33" s="203"/>
      <c r="D33" s="203" t="s">
        <v>128</v>
      </c>
      <c r="E33" s="203" t="s">
        <v>129</v>
      </c>
      <c r="F33" s="203" t="s">
        <v>64</v>
      </c>
      <c r="G33" s="203" t="s">
        <v>111</v>
      </c>
      <c r="H33" s="90" t="s">
        <v>112</v>
      </c>
      <c r="I33" s="90" t="s">
        <v>130</v>
      </c>
      <c r="J33" s="188"/>
      <c r="K33" s="81">
        <v>0</v>
      </c>
      <c r="L33" s="81">
        <v>0</v>
      </c>
      <c r="M33" s="81">
        <v>0</v>
      </c>
      <c r="N33" s="91">
        <v>4</v>
      </c>
      <c r="O33" s="92">
        <v>0</v>
      </c>
      <c r="P33" s="93">
        <f>N33+O33</f>
        <v>4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132</v>
      </c>
      <c r="E34" s="203" t="s">
        <v>97</v>
      </c>
      <c r="F34" s="203" t="s">
        <v>98</v>
      </c>
      <c r="G34" s="203" t="s">
        <v>117</v>
      </c>
      <c r="H34" s="90" t="s">
        <v>112</v>
      </c>
      <c r="I34" s="90" t="s">
        <v>130</v>
      </c>
      <c r="J34" s="188"/>
      <c r="K34" s="81">
        <v>3</v>
      </c>
      <c r="L34" s="81">
        <v>0</v>
      </c>
      <c r="M34" s="81">
        <v>28</v>
      </c>
      <c r="N34" s="91">
        <v>2</v>
      </c>
      <c r="O34" s="92">
        <v>0</v>
      </c>
      <c r="P34" s="93">
        <f>N34+O34</f>
        <v>2</v>
      </c>
      <c r="Q34" s="82">
        <f>IFERROR(P34/M34,"-")</f>
        <v>0.071428571428571</v>
      </c>
      <c r="R34" s="81">
        <v>0</v>
      </c>
      <c r="S34" s="81">
        <v>2</v>
      </c>
      <c r="T34" s="82">
        <f>IFERROR(S34/(O34+P34),"-")</f>
        <v>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134</v>
      </c>
      <c r="E35" s="203" t="s">
        <v>135</v>
      </c>
      <c r="F35" s="203" t="s">
        <v>64</v>
      </c>
      <c r="G35" s="203" t="s">
        <v>119</v>
      </c>
      <c r="H35" s="90" t="s">
        <v>112</v>
      </c>
      <c r="I35" s="90" t="s">
        <v>130</v>
      </c>
      <c r="J35" s="188"/>
      <c r="K35" s="81">
        <v>0</v>
      </c>
      <c r="L35" s="81">
        <v>0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103</v>
      </c>
      <c r="E36" s="203" t="s">
        <v>104</v>
      </c>
      <c r="F36" s="203" t="s">
        <v>64</v>
      </c>
      <c r="G36" s="203" t="s">
        <v>123</v>
      </c>
      <c r="H36" s="90" t="s">
        <v>112</v>
      </c>
      <c r="I36" s="90" t="s">
        <v>137</v>
      </c>
      <c r="J36" s="188"/>
      <c r="K36" s="81">
        <v>0</v>
      </c>
      <c r="L36" s="81">
        <v>0</v>
      </c>
      <c r="M36" s="81">
        <v>0</v>
      </c>
      <c r="N36" s="91">
        <v>5</v>
      </c>
      <c r="O36" s="92">
        <v>0</v>
      </c>
      <c r="P36" s="93">
        <f>N36+O36</f>
        <v>5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0.2</v>
      </c>
      <c r="X36" s="186">
        <v>3000</v>
      </c>
      <c r="Y36" s="187">
        <f>IFERROR(X36/P36,"-")</f>
        <v>600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0.2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>
        <v>1</v>
      </c>
      <c r="BH36" s="114">
        <f>IFERROR(BG36/BE36,"-")</f>
        <v>1</v>
      </c>
      <c r="BI36" s="115">
        <v>3000</v>
      </c>
      <c r="BJ36" s="116">
        <f>IFERROR(BI36/BE36,"-")</f>
        <v>3000</v>
      </c>
      <c r="BK36" s="117">
        <v>1</v>
      </c>
      <c r="BL36" s="117"/>
      <c r="BM36" s="117"/>
      <c r="BN36" s="119">
        <v>1</v>
      </c>
      <c r="BO36" s="120">
        <f>IF(P36=0,"",IF(BN36=0,"",(BN36/P36)))</f>
        <v>0.2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1</v>
      </c>
      <c r="CG36" s="134">
        <f>IF(P36=0,"",IF(CF36=0,"",(CF36/P36)))</f>
        <v>0.2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109</v>
      </c>
      <c r="E37" s="203" t="s">
        <v>109</v>
      </c>
      <c r="F37" s="203" t="s">
        <v>69</v>
      </c>
      <c r="G37" s="203" t="s">
        <v>126</v>
      </c>
      <c r="H37" s="90"/>
      <c r="I37" s="90"/>
      <c r="J37" s="188"/>
      <c r="K37" s="81">
        <v>9</v>
      </c>
      <c r="L37" s="81">
        <v>7</v>
      </c>
      <c r="M37" s="81">
        <v>4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0.4075</v>
      </c>
      <c r="B38" s="203" t="s">
        <v>139</v>
      </c>
      <c r="C38" s="203"/>
      <c r="D38" s="203" t="s">
        <v>134</v>
      </c>
      <c r="E38" s="203" t="s">
        <v>135</v>
      </c>
      <c r="F38" s="203" t="s">
        <v>64</v>
      </c>
      <c r="G38" s="203" t="s">
        <v>140</v>
      </c>
      <c r="H38" s="90" t="s">
        <v>141</v>
      </c>
      <c r="I38" s="90" t="s">
        <v>142</v>
      </c>
      <c r="J38" s="188">
        <v>400000</v>
      </c>
      <c r="K38" s="81">
        <v>0</v>
      </c>
      <c r="L38" s="81">
        <v>0</v>
      </c>
      <c r="M38" s="81">
        <v>0</v>
      </c>
      <c r="N38" s="91">
        <v>4</v>
      </c>
      <c r="O38" s="92">
        <v>0</v>
      </c>
      <c r="P38" s="93">
        <f>N38+O38</f>
        <v>4</v>
      </c>
      <c r="Q38" s="82" t="str">
        <f>IFERROR(P38/M38,"-")</f>
        <v>-</v>
      </c>
      <c r="R38" s="81">
        <v>0</v>
      </c>
      <c r="S38" s="81">
        <v>3</v>
      </c>
      <c r="T38" s="82">
        <f>IFERROR(S38/(O38+P38),"-")</f>
        <v>0.75</v>
      </c>
      <c r="U38" s="182">
        <f>IFERROR(J38/SUM(P38:P42),"-")</f>
        <v>12121.212121212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SUM(X38:X42)-SUM(J38:J42)</f>
        <v>-237000</v>
      </c>
      <c r="AB38" s="85">
        <f>SUM(X38:X42)/SUM(J38:J42)</f>
        <v>0.4075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144</v>
      </c>
      <c r="E39" s="203" t="s">
        <v>145</v>
      </c>
      <c r="F39" s="203" t="s">
        <v>64</v>
      </c>
      <c r="G39" s="203"/>
      <c r="H39" s="90" t="s">
        <v>141</v>
      </c>
      <c r="I39" s="90"/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1</v>
      </c>
      <c r="T39" s="82">
        <f>IFERROR(S39/(O39+P39),"-")</f>
        <v>0.14285714285714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0.14285714285714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0.14285714285714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0.28571428571429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2</v>
      </c>
      <c r="CG39" s="134">
        <f>IF(P39=0,"",IF(CF39=0,"",(CF39/P39)))</f>
        <v>0.28571428571429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146</v>
      </c>
      <c r="C40" s="203"/>
      <c r="D40" s="203" t="s">
        <v>147</v>
      </c>
      <c r="E40" s="203" t="s">
        <v>148</v>
      </c>
      <c r="F40" s="203" t="s">
        <v>64</v>
      </c>
      <c r="G40" s="203"/>
      <c r="H40" s="90" t="s">
        <v>141</v>
      </c>
      <c r="I40" s="90"/>
      <c r="J40" s="188"/>
      <c r="K40" s="81">
        <v>0</v>
      </c>
      <c r="L40" s="81">
        <v>0</v>
      </c>
      <c r="M40" s="81">
        <v>0</v>
      </c>
      <c r="N40" s="91">
        <v>5</v>
      </c>
      <c r="O40" s="92">
        <v>0</v>
      </c>
      <c r="P40" s="93">
        <f>N40+O40</f>
        <v>5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0.2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0.4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0.4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149</v>
      </c>
      <c r="C41" s="203"/>
      <c r="D41" s="203" t="s">
        <v>115</v>
      </c>
      <c r="E41" s="203" t="s">
        <v>116</v>
      </c>
      <c r="F41" s="203" t="s">
        <v>64</v>
      </c>
      <c r="G41" s="203"/>
      <c r="H41" s="90" t="s">
        <v>141</v>
      </c>
      <c r="I41" s="90"/>
      <c r="J41" s="188"/>
      <c r="K41" s="81">
        <v>0</v>
      </c>
      <c r="L41" s="81">
        <v>0</v>
      </c>
      <c r="M41" s="81">
        <v>0</v>
      </c>
      <c r="N41" s="91">
        <v>12</v>
      </c>
      <c r="O41" s="92">
        <v>0</v>
      </c>
      <c r="P41" s="93">
        <f>N41+O41</f>
        <v>12</v>
      </c>
      <c r="Q41" s="82" t="str">
        <f>IFERROR(P41/M41,"-")</f>
        <v>-</v>
      </c>
      <c r="R41" s="81">
        <v>0</v>
      </c>
      <c r="S41" s="81">
        <v>2</v>
      </c>
      <c r="T41" s="82">
        <f>IFERROR(S41/(O41+P41),"-")</f>
        <v>0.16666666666667</v>
      </c>
      <c r="U41" s="182"/>
      <c r="V41" s="84">
        <v>1</v>
      </c>
      <c r="W41" s="82">
        <f>IF(P41=0,"-",V41/P41)</f>
        <v>0.083333333333333</v>
      </c>
      <c r="X41" s="186">
        <v>3000</v>
      </c>
      <c r="Y41" s="187">
        <f>IFERROR(X41/P41,"-")</f>
        <v>250</v>
      </c>
      <c r="Z41" s="187">
        <f>IFERROR(X41/V41,"-")</f>
        <v>3000</v>
      </c>
      <c r="AA41" s="188"/>
      <c r="AB41" s="85"/>
      <c r="AC41" s="79"/>
      <c r="AD41" s="94">
        <v>1</v>
      </c>
      <c r="AE41" s="95">
        <f>IF(P41=0,"",IF(AD41=0,"",(AD41/P41)))</f>
        <v>0.083333333333333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>
        <v>3</v>
      </c>
      <c r="AN41" s="101">
        <f>IF(P41=0,"",IF(AM41=0,"",(AM41/P41)))</f>
        <v>0.25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>
        <v>1</v>
      </c>
      <c r="AW41" s="107">
        <f>IF(P41=0,"",IF(AV41=0,"",(AV41/P41)))</f>
        <v>0.083333333333333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2</v>
      </c>
      <c r="BF41" s="113">
        <f>IF(P41=0,"",IF(BE41=0,"",(BE41/P41)))</f>
        <v>0.16666666666667</v>
      </c>
      <c r="BG41" s="112">
        <v>1</v>
      </c>
      <c r="BH41" s="114">
        <f>IFERROR(BG41/BE41,"-")</f>
        <v>0.5</v>
      </c>
      <c r="BI41" s="115">
        <v>3000</v>
      </c>
      <c r="BJ41" s="116">
        <f>IFERROR(BI41/BE41,"-")</f>
        <v>1500</v>
      </c>
      <c r="BK41" s="117">
        <v>1</v>
      </c>
      <c r="BL41" s="117"/>
      <c r="BM41" s="117"/>
      <c r="BN41" s="119">
        <v>2</v>
      </c>
      <c r="BO41" s="120">
        <f>IF(P41=0,"",IF(BN41=0,"",(BN41/P41)))</f>
        <v>0.16666666666667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0.16666666666667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0.083333333333333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 t="s">
        <v>109</v>
      </c>
      <c r="E42" s="203" t="s">
        <v>109</v>
      </c>
      <c r="F42" s="203" t="s">
        <v>69</v>
      </c>
      <c r="G42" s="203"/>
      <c r="H42" s="90"/>
      <c r="I42" s="90"/>
      <c r="J42" s="188"/>
      <c r="K42" s="81">
        <v>49</v>
      </c>
      <c r="L42" s="81">
        <v>34</v>
      </c>
      <c r="M42" s="81">
        <v>17</v>
      </c>
      <c r="N42" s="91">
        <v>5</v>
      </c>
      <c r="O42" s="92">
        <v>0</v>
      </c>
      <c r="P42" s="93">
        <f>N42+O42</f>
        <v>5</v>
      </c>
      <c r="Q42" s="82">
        <f>IFERROR(P42/M42,"-")</f>
        <v>0.29411764705882</v>
      </c>
      <c r="R42" s="81">
        <v>0</v>
      </c>
      <c r="S42" s="81">
        <v>1</v>
      </c>
      <c r="T42" s="82">
        <f>IFERROR(S42/(O42+P42),"-")</f>
        <v>0.2</v>
      </c>
      <c r="U42" s="182"/>
      <c r="V42" s="84">
        <v>0</v>
      </c>
      <c r="W42" s="82">
        <f>IF(P42=0,"-",V42/P42)</f>
        <v>0</v>
      </c>
      <c r="X42" s="186">
        <v>160000</v>
      </c>
      <c r="Y42" s="187">
        <f>IFERROR(X42/P42,"-")</f>
        <v>32000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0.4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0.4</v>
      </c>
      <c r="BY42" s="128">
        <v>1</v>
      </c>
      <c r="BZ42" s="129">
        <f>IFERROR(BY42/BW42,"-")</f>
        <v>0.5</v>
      </c>
      <c r="CA42" s="130">
        <v>195000</v>
      </c>
      <c r="CB42" s="131">
        <f>IFERROR(CA42/BW42,"-")</f>
        <v>97500</v>
      </c>
      <c r="CC42" s="132"/>
      <c r="CD42" s="132"/>
      <c r="CE42" s="132">
        <v>1</v>
      </c>
      <c r="CF42" s="133">
        <v>1</v>
      </c>
      <c r="CG42" s="134">
        <f>IF(P42=0,"",IF(CF42=0,"",(CF42/P42)))</f>
        <v>0.2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160000</v>
      </c>
      <c r="CQ42" s="141">
        <v>195000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>
        <f>AB43</f>
        <v>0.127</v>
      </c>
      <c r="B43" s="203" t="s">
        <v>151</v>
      </c>
      <c r="C43" s="203"/>
      <c r="D43" s="203" t="s">
        <v>152</v>
      </c>
      <c r="E43" s="203" t="s">
        <v>153</v>
      </c>
      <c r="F43" s="203" t="s">
        <v>64</v>
      </c>
      <c r="G43" s="203" t="s">
        <v>154</v>
      </c>
      <c r="H43" s="90" t="s">
        <v>141</v>
      </c>
      <c r="I43" s="90" t="s">
        <v>155</v>
      </c>
      <c r="J43" s="188">
        <v>200000</v>
      </c>
      <c r="K43" s="81">
        <v>0</v>
      </c>
      <c r="L43" s="81">
        <v>0</v>
      </c>
      <c r="M43" s="81">
        <v>0</v>
      </c>
      <c r="N43" s="91">
        <v>2</v>
      </c>
      <c r="O43" s="92">
        <v>0</v>
      </c>
      <c r="P43" s="93">
        <f>N43+O43</f>
        <v>2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0.5</v>
      </c>
      <c r="U43" s="182">
        <f>IFERROR(J43/SUM(P43:P46),"-")</f>
        <v>12500</v>
      </c>
      <c r="V43" s="84">
        <v>1</v>
      </c>
      <c r="W43" s="82">
        <f>IF(P43=0,"-",V43/P43)</f>
        <v>0.5</v>
      </c>
      <c r="X43" s="186">
        <v>7000</v>
      </c>
      <c r="Y43" s="187">
        <f>IFERROR(X43/P43,"-")</f>
        <v>3500</v>
      </c>
      <c r="Z43" s="187">
        <f>IFERROR(X43/V43,"-")</f>
        <v>7000</v>
      </c>
      <c r="AA43" s="188">
        <f>SUM(X43:X46)-SUM(J43:J46)</f>
        <v>-174600</v>
      </c>
      <c r="AB43" s="85">
        <f>SUM(X43:X46)/SUM(J43:J46)</f>
        <v>0.127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0.5</v>
      </c>
      <c r="CH43" s="135">
        <v>1</v>
      </c>
      <c r="CI43" s="136">
        <f>IFERROR(CH43/CF43,"-")</f>
        <v>1</v>
      </c>
      <c r="CJ43" s="137">
        <v>7000</v>
      </c>
      <c r="CK43" s="138">
        <f>IFERROR(CJ43/CF43,"-")</f>
        <v>7000</v>
      </c>
      <c r="CL43" s="139"/>
      <c r="CM43" s="139">
        <v>1</v>
      </c>
      <c r="CN43" s="139"/>
      <c r="CO43" s="140">
        <v>1</v>
      </c>
      <c r="CP43" s="141">
        <v>7000</v>
      </c>
      <c r="CQ43" s="141">
        <v>7000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156</v>
      </c>
      <c r="C44" s="203"/>
      <c r="D44" s="203" t="s">
        <v>134</v>
      </c>
      <c r="E44" s="203" t="s">
        <v>135</v>
      </c>
      <c r="F44" s="203" t="s">
        <v>64</v>
      </c>
      <c r="G44" s="203"/>
      <c r="H44" s="90" t="s">
        <v>141</v>
      </c>
      <c r="I44" s="90" t="s">
        <v>157</v>
      </c>
      <c r="J44" s="188"/>
      <c r="K44" s="81">
        <v>0</v>
      </c>
      <c r="L44" s="81">
        <v>0</v>
      </c>
      <c r="M44" s="81">
        <v>0</v>
      </c>
      <c r="N44" s="91">
        <v>6</v>
      </c>
      <c r="O44" s="92">
        <v>0</v>
      </c>
      <c r="P44" s="93">
        <f>N44+O44</f>
        <v>6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0.16666666666667</v>
      </c>
      <c r="U44" s="182"/>
      <c r="V44" s="84">
        <v>1</v>
      </c>
      <c r="W44" s="82">
        <f>IF(P44=0,"-",V44/P44)</f>
        <v>0.16666666666667</v>
      </c>
      <c r="X44" s="186">
        <v>0</v>
      </c>
      <c r="Y44" s="187">
        <f>IFERROR(X44/P44,"-")</f>
        <v>0</v>
      </c>
      <c r="Z44" s="187">
        <f>IFERROR(X44/V44,"-")</f>
        <v>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0.5</v>
      </c>
      <c r="BY44" s="128">
        <v>1</v>
      </c>
      <c r="BZ44" s="129">
        <f>IFERROR(BY44/BW44,"-")</f>
        <v>0.33333333333333</v>
      </c>
      <c r="CA44" s="130">
        <v>3000</v>
      </c>
      <c r="CB44" s="131">
        <f>IFERROR(CA44/BW44,"-")</f>
        <v>1000</v>
      </c>
      <c r="CC44" s="132">
        <v>1</v>
      </c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158</v>
      </c>
      <c r="C45" s="203"/>
      <c r="D45" s="203" t="s">
        <v>159</v>
      </c>
      <c r="E45" s="203" t="s">
        <v>160</v>
      </c>
      <c r="F45" s="203" t="s">
        <v>64</v>
      </c>
      <c r="G45" s="203"/>
      <c r="H45" s="90" t="s">
        <v>141</v>
      </c>
      <c r="I45" s="90" t="s">
        <v>161</v>
      </c>
      <c r="J45" s="188"/>
      <c r="K45" s="81">
        <v>0</v>
      </c>
      <c r="L45" s="81">
        <v>0</v>
      </c>
      <c r="M45" s="81">
        <v>0</v>
      </c>
      <c r="N45" s="91">
        <v>5</v>
      </c>
      <c r="O45" s="92">
        <v>0</v>
      </c>
      <c r="P45" s="93">
        <f>N45+O45</f>
        <v>5</v>
      </c>
      <c r="Q45" s="82" t="str">
        <f>IFERROR(P45/M45,"-")</f>
        <v>-</v>
      </c>
      <c r="R45" s="81">
        <v>0</v>
      </c>
      <c r="S45" s="81">
        <v>1</v>
      </c>
      <c r="T45" s="82">
        <f>IFERROR(S45/(O45+P45),"-")</f>
        <v>0.2</v>
      </c>
      <c r="U45" s="182"/>
      <c r="V45" s="84">
        <v>1</v>
      </c>
      <c r="W45" s="82">
        <f>IF(P45=0,"-",V45/P45)</f>
        <v>0.2</v>
      </c>
      <c r="X45" s="186">
        <v>5400</v>
      </c>
      <c r="Y45" s="187">
        <f>IFERROR(X45/P45,"-")</f>
        <v>1080</v>
      </c>
      <c r="Z45" s="187">
        <f>IFERROR(X45/V45,"-")</f>
        <v>5400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0.2</v>
      </c>
      <c r="AO45" s="100">
        <v>1</v>
      </c>
      <c r="AP45" s="102">
        <f>IFERROR(AP45/AM45,"-")</f>
        <v>0</v>
      </c>
      <c r="AQ45" s="103">
        <v>5400</v>
      </c>
      <c r="AR45" s="104">
        <f>IFERROR(AQ45/AM45,"-")</f>
        <v>5400</v>
      </c>
      <c r="AS45" s="105"/>
      <c r="AT45" s="105"/>
      <c r="AU45" s="105">
        <v>1</v>
      </c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2</v>
      </c>
      <c r="BO45" s="120">
        <f>IF(P45=0,"",IF(BN45=0,"",(BN45/P45)))</f>
        <v>0.4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0.2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1</v>
      </c>
      <c r="CP45" s="141">
        <v>5400</v>
      </c>
      <c r="CQ45" s="141">
        <v>5400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162</v>
      </c>
      <c r="C46" s="203"/>
      <c r="D46" s="203" t="s">
        <v>109</v>
      </c>
      <c r="E46" s="203" t="s">
        <v>109</v>
      </c>
      <c r="F46" s="203" t="s">
        <v>69</v>
      </c>
      <c r="G46" s="203"/>
      <c r="H46" s="90"/>
      <c r="I46" s="90"/>
      <c r="J46" s="188"/>
      <c r="K46" s="81">
        <v>52</v>
      </c>
      <c r="L46" s="81">
        <v>17</v>
      </c>
      <c r="M46" s="81">
        <v>15</v>
      </c>
      <c r="N46" s="91">
        <v>3</v>
      </c>
      <c r="O46" s="92">
        <v>0</v>
      </c>
      <c r="P46" s="93">
        <f>N46+O46</f>
        <v>3</v>
      </c>
      <c r="Q46" s="82">
        <f>IFERROR(P46/M46,"-")</f>
        <v>0.2</v>
      </c>
      <c r="R46" s="81">
        <v>1</v>
      </c>
      <c r="S46" s="81">
        <v>1</v>
      </c>
      <c r="T46" s="82">
        <f>IFERROR(S46/(O46+P46),"-")</f>
        <v>0.33333333333333</v>
      </c>
      <c r="U46" s="182"/>
      <c r="V46" s="84">
        <v>1</v>
      </c>
      <c r="W46" s="82">
        <f>IF(P46=0,"-",V46/P46)</f>
        <v>0.33333333333333</v>
      </c>
      <c r="X46" s="186">
        <v>13000</v>
      </c>
      <c r="Y46" s="187">
        <f>IFERROR(X46/P46,"-")</f>
        <v>4333.3333333333</v>
      </c>
      <c r="Z46" s="187">
        <f>IFERROR(X46/V46,"-")</f>
        <v>13000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1</v>
      </c>
      <c r="BZ46" s="129">
        <f>IFERROR(BY46/BW46,"-")</f>
        <v>0.5</v>
      </c>
      <c r="CA46" s="130">
        <v>13000</v>
      </c>
      <c r="CB46" s="131">
        <f>IFERROR(CA46/BW46,"-")</f>
        <v>6500</v>
      </c>
      <c r="CC46" s="132"/>
      <c r="CD46" s="132">
        <v>1</v>
      </c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13000</v>
      </c>
      <c r="CQ46" s="141">
        <v>13000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</v>
      </c>
      <c r="B47" s="203" t="s">
        <v>163</v>
      </c>
      <c r="C47" s="203"/>
      <c r="D47" s="203" t="s">
        <v>121</v>
      </c>
      <c r="E47" s="203" t="s">
        <v>122</v>
      </c>
      <c r="F47" s="203" t="s">
        <v>64</v>
      </c>
      <c r="G47" s="203" t="s">
        <v>164</v>
      </c>
      <c r="H47" s="90" t="s">
        <v>165</v>
      </c>
      <c r="I47" s="204" t="s">
        <v>166</v>
      </c>
      <c r="J47" s="188">
        <v>300000</v>
      </c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>
        <f>IFERROR(J47/SUM(P47:P60),"-")</f>
        <v>15789.473684211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SUM(X47:X60)-SUM(J47:J60)</f>
        <v>-300000</v>
      </c>
      <c r="AB47" s="85">
        <f>SUM(X47:X60)/SUM(J47:J60)</f>
        <v>0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167</v>
      </c>
      <c r="C48" s="203"/>
      <c r="D48" s="203" t="s">
        <v>103</v>
      </c>
      <c r="E48" s="203" t="s">
        <v>104</v>
      </c>
      <c r="F48" s="203" t="s">
        <v>64</v>
      </c>
      <c r="G48" s="203" t="s">
        <v>168</v>
      </c>
      <c r="H48" s="90" t="s">
        <v>165</v>
      </c>
      <c r="I48" s="205" t="s">
        <v>169</v>
      </c>
      <c r="J48" s="188"/>
      <c r="K48" s="81">
        <v>0</v>
      </c>
      <c r="L48" s="81">
        <v>0</v>
      </c>
      <c r="M48" s="81">
        <v>0</v>
      </c>
      <c r="N48" s="91">
        <v>2</v>
      </c>
      <c r="O48" s="92">
        <v>0</v>
      </c>
      <c r="P48" s="93">
        <f>N48+O48</f>
        <v>2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170</v>
      </c>
      <c r="C49" s="203"/>
      <c r="D49" s="203" t="s">
        <v>171</v>
      </c>
      <c r="E49" s="203" t="s">
        <v>172</v>
      </c>
      <c r="F49" s="203" t="s">
        <v>64</v>
      </c>
      <c r="G49" s="203" t="s">
        <v>173</v>
      </c>
      <c r="H49" s="90" t="s">
        <v>165</v>
      </c>
      <c r="I49" s="90" t="s">
        <v>174</v>
      </c>
      <c r="J49" s="188"/>
      <c r="K49" s="81">
        <v>0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1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175</v>
      </c>
      <c r="C50" s="203"/>
      <c r="D50" s="203" t="s">
        <v>115</v>
      </c>
      <c r="E50" s="203" t="s">
        <v>116</v>
      </c>
      <c r="F50" s="203" t="s">
        <v>64</v>
      </c>
      <c r="G50" s="203" t="s">
        <v>176</v>
      </c>
      <c r="H50" s="90" t="s">
        <v>165</v>
      </c>
      <c r="I50" s="90" t="s">
        <v>177</v>
      </c>
      <c r="J50" s="188"/>
      <c r="K50" s="81">
        <v>0</v>
      </c>
      <c r="L50" s="81">
        <v>0</v>
      </c>
      <c r="M50" s="81">
        <v>0</v>
      </c>
      <c r="N50" s="91">
        <v>3</v>
      </c>
      <c r="O50" s="92">
        <v>0</v>
      </c>
      <c r="P50" s="93">
        <f>N50+O50</f>
        <v>3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0.33333333333333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>
        <v>1</v>
      </c>
      <c r="AW50" s="107">
        <f>IF(P50=0,"",IF(AV50=0,"",(AV50/P50)))</f>
        <v>0.33333333333333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178</v>
      </c>
      <c r="C51" s="203"/>
      <c r="D51" s="203" t="s">
        <v>121</v>
      </c>
      <c r="E51" s="203" t="s">
        <v>122</v>
      </c>
      <c r="F51" s="203" t="s">
        <v>64</v>
      </c>
      <c r="G51" s="203" t="s">
        <v>179</v>
      </c>
      <c r="H51" s="90" t="s">
        <v>165</v>
      </c>
      <c r="I51" s="90" t="s">
        <v>180</v>
      </c>
      <c r="J51" s="188"/>
      <c r="K51" s="81">
        <v>0</v>
      </c>
      <c r="L51" s="81">
        <v>0</v>
      </c>
      <c r="M51" s="81">
        <v>0</v>
      </c>
      <c r="N51" s="91">
        <v>2</v>
      </c>
      <c r="O51" s="92">
        <v>0</v>
      </c>
      <c r="P51" s="93">
        <f>N51+O51</f>
        <v>2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181</v>
      </c>
      <c r="C52" s="203"/>
      <c r="D52" s="203" t="s">
        <v>103</v>
      </c>
      <c r="E52" s="203" t="s">
        <v>104</v>
      </c>
      <c r="F52" s="203" t="s">
        <v>64</v>
      </c>
      <c r="G52" s="203" t="s">
        <v>182</v>
      </c>
      <c r="H52" s="90" t="s">
        <v>165</v>
      </c>
      <c r="I52" s="204" t="s">
        <v>124</v>
      </c>
      <c r="J52" s="188"/>
      <c r="K52" s="81">
        <v>0</v>
      </c>
      <c r="L52" s="81">
        <v>0</v>
      </c>
      <c r="M52" s="81">
        <v>0</v>
      </c>
      <c r="N52" s="91">
        <v>3</v>
      </c>
      <c r="O52" s="92">
        <v>0</v>
      </c>
      <c r="P52" s="93">
        <f>N52+O52</f>
        <v>3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0.33333333333333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1</v>
      </c>
      <c r="CG52" s="134">
        <f>IF(P52=0,"",IF(CF52=0,"",(CF52/P52)))</f>
        <v>0.33333333333333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183</v>
      </c>
      <c r="C53" s="203"/>
      <c r="D53" s="203" t="s">
        <v>171</v>
      </c>
      <c r="E53" s="203" t="s">
        <v>172</v>
      </c>
      <c r="F53" s="203" t="s">
        <v>64</v>
      </c>
      <c r="G53" s="203" t="s">
        <v>184</v>
      </c>
      <c r="H53" s="90" t="s">
        <v>165</v>
      </c>
      <c r="I53" s="90"/>
      <c r="J53" s="188"/>
      <c r="K53" s="81">
        <v>0</v>
      </c>
      <c r="L53" s="81">
        <v>0</v>
      </c>
      <c r="M53" s="81">
        <v>0</v>
      </c>
      <c r="N53" s="91">
        <v>0</v>
      </c>
      <c r="O53" s="92">
        <v>0</v>
      </c>
      <c r="P53" s="93">
        <f>N53+O53</f>
        <v>0</v>
      </c>
      <c r="Q53" s="82" t="str">
        <f>IFERROR(P53/M53,"-")</f>
        <v>-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185</v>
      </c>
      <c r="C54" s="203"/>
      <c r="D54" s="203" t="s">
        <v>115</v>
      </c>
      <c r="E54" s="203" t="s">
        <v>116</v>
      </c>
      <c r="F54" s="203" t="s">
        <v>64</v>
      </c>
      <c r="G54" s="203" t="s">
        <v>186</v>
      </c>
      <c r="H54" s="90" t="s">
        <v>165</v>
      </c>
      <c r="I54" s="90"/>
      <c r="J54" s="188"/>
      <c r="K54" s="81">
        <v>0</v>
      </c>
      <c r="L54" s="81">
        <v>0</v>
      </c>
      <c r="M54" s="81">
        <v>0</v>
      </c>
      <c r="N54" s="91">
        <v>1</v>
      </c>
      <c r="O54" s="92">
        <v>0</v>
      </c>
      <c r="P54" s="93">
        <f>N54+O54</f>
        <v>1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1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187</v>
      </c>
      <c r="C55" s="203"/>
      <c r="D55" s="203" t="s">
        <v>121</v>
      </c>
      <c r="E55" s="203" t="s">
        <v>122</v>
      </c>
      <c r="F55" s="203" t="s">
        <v>64</v>
      </c>
      <c r="G55" s="203" t="s">
        <v>188</v>
      </c>
      <c r="H55" s="90" t="s">
        <v>165</v>
      </c>
      <c r="I55" s="90"/>
      <c r="J55" s="188"/>
      <c r="K55" s="81">
        <v>0</v>
      </c>
      <c r="L55" s="81">
        <v>0</v>
      </c>
      <c r="M55" s="81">
        <v>0</v>
      </c>
      <c r="N55" s="91">
        <v>3</v>
      </c>
      <c r="O55" s="92">
        <v>0</v>
      </c>
      <c r="P55" s="93">
        <f>N55+O55</f>
        <v>3</v>
      </c>
      <c r="Q55" s="82" t="str">
        <f>IFERROR(P55/M55,"-")</f>
        <v>-</v>
      </c>
      <c r="R55" s="81">
        <v>0</v>
      </c>
      <c r="S55" s="81">
        <v>1</v>
      </c>
      <c r="T55" s="82">
        <f>IFERROR(S55/(O55+P55),"-")</f>
        <v>0.33333333333333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0.33333333333333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189</v>
      </c>
      <c r="C56" s="203"/>
      <c r="D56" s="203" t="s">
        <v>103</v>
      </c>
      <c r="E56" s="203" t="s">
        <v>104</v>
      </c>
      <c r="F56" s="203" t="s">
        <v>64</v>
      </c>
      <c r="G56" s="203" t="s">
        <v>190</v>
      </c>
      <c r="H56" s="90" t="s">
        <v>165</v>
      </c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191</v>
      </c>
      <c r="C57" s="203"/>
      <c r="D57" s="203" t="s">
        <v>171</v>
      </c>
      <c r="E57" s="203" t="s">
        <v>172</v>
      </c>
      <c r="F57" s="203" t="s">
        <v>64</v>
      </c>
      <c r="G57" s="203" t="s">
        <v>192</v>
      </c>
      <c r="H57" s="90" t="s">
        <v>165</v>
      </c>
      <c r="I57" s="90"/>
      <c r="J57" s="188"/>
      <c r="K57" s="81">
        <v>0</v>
      </c>
      <c r="L57" s="81">
        <v>0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193</v>
      </c>
      <c r="C58" s="203"/>
      <c r="D58" s="203" t="s">
        <v>115</v>
      </c>
      <c r="E58" s="203" t="s">
        <v>116</v>
      </c>
      <c r="F58" s="203" t="s">
        <v>64</v>
      </c>
      <c r="G58" s="203" t="s">
        <v>194</v>
      </c>
      <c r="H58" s="90" t="s">
        <v>165</v>
      </c>
      <c r="I58" s="90"/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195</v>
      </c>
      <c r="C59" s="203"/>
      <c r="D59" s="203" t="s">
        <v>196</v>
      </c>
      <c r="E59" s="203" t="s">
        <v>104</v>
      </c>
      <c r="F59" s="203" t="s">
        <v>98</v>
      </c>
      <c r="G59" s="203" t="s">
        <v>197</v>
      </c>
      <c r="H59" s="90" t="s">
        <v>165</v>
      </c>
      <c r="I59" s="90"/>
      <c r="J59" s="188"/>
      <c r="K59" s="81">
        <v>3</v>
      </c>
      <c r="L59" s="81">
        <v>0</v>
      </c>
      <c r="M59" s="81">
        <v>10</v>
      </c>
      <c r="N59" s="91">
        <v>1</v>
      </c>
      <c r="O59" s="92">
        <v>0</v>
      </c>
      <c r="P59" s="93">
        <f>N59+O59</f>
        <v>1</v>
      </c>
      <c r="Q59" s="82">
        <f>IFERROR(P59/M59,"-")</f>
        <v>0.1</v>
      </c>
      <c r="R59" s="81">
        <v>0</v>
      </c>
      <c r="S59" s="81">
        <v>1</v>
      </c>
      <c r="T59" s="82">
        <f>IFERROR(S59/(O59+P59),"-")</f>
        <v>1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198</v>
      </c>
      <c r="C60" s="203"/>
      <c r="D60" s="203" t="s">
        <v>109</v>
      </c>
      <c r="E60" s="203" t="s">
        <v>109</v>
      </c>
      <c r="F60" s="203" t="s">
        <v>69</v>
      </c>
      <c r="G60" s="203" t="s">
        <v>199</v>
      </c>
      <c r="H60" s="90"/>
      <c r="I60" s="90"/>
      <c r="J60" s="188"/>
      <c r="K60" s="81">
        <v>24</v>
      </c>
      <c r="L60" s="81">
        <v>15</v>
      </c>
      <c r="M60" s="81">
        <v>2</v>
      </c>
      <c r="N60" s="91">
        <v>2</v>
      </c>
      <c r="O60" s="92">
        <v>0</v>
      </c>
      <c r="P60" s="93">
        <f>N60+O60</f>
        <v>2</v>
      </c>
      <c r="Q60" s="82">
        <f>IFERROR(P60/M60,"-")</f>
        <v>1</v>
      </c>
      <c r="R60" s="81">
        <v>1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0.5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3.2333333333333</v>
      </c>
      <c r="B61" s="203" t="s">
        <v>200</v>
      </c>
      <c r="C61" s="203"/>
      <c r="D61" s="203" t="s">
        <v>201</v>
      </c>
      <c r="E61" s="203" t="s">
        <v>101</v>
      </c>
      <c r="F61" s="203" t="s">
        <v>64</v>
      </c>
      <c r="G61" s="203" t="s">
        <v>202</v>
      </c>
      <c r="H61" s="90" t="s">
        <v>203</v>
      </c>
      <c r="I61" s="205" t="s">
        <v>204</v>
      </c>
      <c r="J61" s="188">
        <v>150000</v>
      </c>
      <c r="K61" s="81">
        <v>0</v>
      </c>
      <c r="L61" s="81">
        <v>0</v>
      </c>
      <c r="M61" s="81">
        <v>0</v>
      </c>
      <c r="N61" s="91">
        <v>13</v>
      </c>
      <c r="O61" s="92">
        <v>0</v>
      </c>
      <c r="P61" s="93">
        <f>N61+O61</f>
        <v>13</v>
      </c>
      <c r="Q61" s="82" t="str">
        <f>IFERROR(P61/M61,"-")</f>
        <v>-</v>
      </c>
      <c r="R61" s="81">
        <v>0</v>
      </c>
      <c r="S61" s="81">
        <v>4</v>
      </c>
      <c r="T61" s="82">
        <f>IFERROR(S61/(O61+P61),"-")</f>
        <v>0.30769230769231</v>
      </c>
      <c r="U61" s="182">
        <f>IFERROR(J61/SUM(P61:P62),"-")</f>
        <v>10714.285714286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335000</v>
      </c>
      <c r="AB61" s="85">
        <f>SUM(X61:X62)/SUM(J61:J62)</f>
        <v>3.2333333333333</v>
      </c>
      <c r="AC61" s="79"/>
      <c r="AD61" s="94">
        <v>1</v>
      </c>
      <c r="AE61" s="95">
        <f>IF(P61=0,"",IF(AD61=0,"",(AD61/P61)))</f>
        <v>0.076923076923077</v>
      </c>
      <c r="AF61" s="94"/>
      <c r="AG61" s="96">
        <f>IFERROR(AF61/AD61,"-")</f>
        <v>0</v>
      </c>
      <c r="AH61" s="97"/>
      <c r="AI61" s="98">
        <f>IFERROR(AH61/AD61,"-")</f>
        <v>0</v>
      </c>
      <c r="AJ61" s="99"/>
      <c r="AK61" s="99"/>
      <c r="AL61" s="99"/>
      <c r="AM61" s="100">
        <v>1</v>
      </c>
      <c r="AN61" s="101">
        <f>IF(P61=0,"",IF(AM61=0,"",(AM61/P61)))</f>
        <v>0.076923076923077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0.15384615384615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2</v>
      </c>
      <c r="BO61" s="120">
        <f>IF(P61=0,"",IF(BN61=0,"",(BN61/P61)))</f>
        <v>0.15384615384615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4</v>
      </c>
      <c r="BX61" s="127">
        <f>IF(P61=0,"",IF(BW61=0,"",(BW61/P61)))</f>
        <v>0.30769230769231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3</v>
      </c>
      <c r="CG61" s="134">
        <f>IF(P61=0,"",IF(CF61=0,"",(CF61/P61)))</f>
        <v>0.23076923076923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205</v>
      </c>
      <c r="C62" s="203"/>
      <c r="D62" s="203" t="s">
        <v>201</v>
      </c>
      <c r="E62" s="203" t="s">
        <v>101</v>
      </c>
      <c r="F62" s="203" t="s">
        <v>69</v>
      </c>
      <c r="G62" s="203"/>
      <c r="H62" s="90"/>
      <c r="I62" s="90"/>
      <c r="J62" s="188"/>
      <c r="K62" s="81">
        <v>14</v>
      </c>
      <c r="L62" s="81">
        <v>8</v>
      </c>
      <c r="M62" s="81">
        <v>1</v>
      </c>
      <c r="N62" s="91">
        <v>1</v>
      </c>
      <c r="O62" s="92">
        <v>0</v>
      </c>
      <c r="P62" s="93">
        <f>N62+O62</f>
        <v>1</v>
      </c>
      <c r="Q62" s="82">
        <f>IFERROR(P62/M62,"-")</f>
        <v>1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1</v>
      </c>
      <c r="X62" s="186">
        <v>485000</v>
      </c>
      <c r="Y62" s="187">
        <f>IFERROR(X62/P62,"-")</f>
        <v>485000</v>
      </c>
      <c r="Z62" s="187">
        <f>IFERROR(X62/V62,"-")</f>
        <v>485000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>
        <v>1</v>
      </c>
      <c r="BZ62" s="129">
        <f>IFERROR(BY62/BW62,"-")</f>
        <v>1</v>
      </c>
      <c r="CA62" s="130">
        <v>485000</v>
      </c>
      <c r="CB62" s="131">
        <f>IFERROR(CA62/BW62,"-")</f>
        <v>485000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485000</v>
      </c>
      <c r="CQ62" s="141">
        <v>485000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>
        <f>AB63</f>
        <v>1.7646666666667</v>
      </c>
      <c r="B63" s="203" t="s">
        <v>206</v>
      </c>
      <c r="C63" s="203"/>
      <c r="D63" s="203" t="s">
        <v>207</v>
      </c>
      <c r="E63" s="203" t="s">
        <v>208</v>
      </c>
      <c r="F63" s="203" t="s">
        <v>64</v>
      </c>
      <c r="G63" s="203" t="s">
        <v>202</v>
      </c>
      <c r="H63" s="90" t="s">
        <v>203</v>
      </c>
      <c r="I63" s="204" t="s">
        <v>209</v>
      </c>
      <c r="J63" s="188">
        <v>150000</v>
      </c>
      <c r="K63" s="81">
        <v>0</v>
      </c>
      <c r="L63" s="81">
        <v>0</v>
      </c>
      <c r="M63" s="81">
        <v>0</v>
      </c>
      <c r="N63" s="91">
        <v>9</v>
      </c>
      <c r="O63" s="92">
        <v>0</v>
      </c>
      <c r="P63" s="93">
        <f>N63+O63</f>
        <v>9</v>
      </c>
      <c r="Q63" s="82" t="str">
        <f>IFERROR(P63/M63,"-")</f>
        <v>-</v>
      </c>
      <c r="R63" s="81">
        <v>1</v>
      </c>
      <c r="S63" s="81">
        <v>0</v>
      </c>
      <c r="T63" s="82">
        <f>IFERROR(S63/(O63+P63),"-")</f>
        <v>0</v>
      </c>
      <c r="U63" s="182">
        <f>IFERROR(J63/SUM(P63:P64),"-")</f>
        <v>16666.666666667</v>
      </c>
      <c r="V63" s="84">
        <v>3</v>
      </c>
      <c r="W63" s="82">
        <f>IF(P63=0,"-",V63/P63)</f>
        <v>0.33333333333333</v>
      </c>
      <c r="X63" s="186">
        <v>264700</v>
      </c>
      <c r="Y63" s="187">
        <f>IFERROR(X63/P63,"-")</f>
        <v>29411.111111111</v>
      </c>
      <c r="Z63" s="187">
        <f>IFERROR(X63/V63,"-")</f>
        <v>88233.333333333</v>
      </c>
      <c r="AA63" s="188">
        <f>SUM(X63:X64)-SUM(J63:J64)</f>
        <v>114700</v>
      </c>
      <c r="AB63" s="85">
        <f>SUM(X63:X64)/SUM(J63:J64)</f>
        <v>1.7646666666667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4</v>
      </c>
      <c r="BO63" s="120">
        <f>IF(P63=0,"",IF(BN63=0,"",(BN63/P63)))</f>
        <v>0.44444444444444</v>
      </c>
      <c r="BP63" s="121">
        <v>2</v>
      </c>
      <c r="BQ63" s="122">
        <f>IFERROR(BP63/BN63,"-")</f>
        <v>0.5</v>
      </c>
      <c r="BR63" s="123">
        <v>25700</v>
      </c>
      <c r="BS63" s="124">
        <f>IFERROR(BR63/BN63,"-")</f>
        <v>6425</v>
      </c>
      <c r="BT63" s="125">
        <v>1</v>
      </c>
      <c r="BU63" s="125"/>
      <c r="BV63" s="125">
        <v>1</v>
      </c>
      <c r="BW63" s="126">
        <v>4</v>
      </c>
      <c r="BX63" s="127">
        <f>IF(P63=0,"",IF(BW63=0,"",(BW63/P63)))</f>
        <v>0.44444444444444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0.11111111111111</v>
      </c>
      <c r="CH63" s="135">
        <v>1</v>
      </c>
      <c r="CI63" s="136">
        <f>IFERROR(CH63/CF63,"-")</f>
        <v>1</v>
      </c>
      <c r="CJ63" s="137">
        <v>239000</v>
      </c>
      <c r="CK63" s="138">
        <f>IFERROR(CJ63/CF63,"-")</f>
        <v>239000</v>
      </c>
      <c r="CL63" s="139"/>
      <c r="CM63" s="139"/>
      <c r="CN63" s="139">
        <v>1</v>
      </c>
      <c r="CO63" s="140">
        <v>3</v>
      </c>
      <c r="CP63" s="141">
        <v>264700</v>
      </c>
      <c r="CQ63" s="141">
        <v>239000</v>
      </c>
      <c r="CR63" s="141"/>
      <c r="CS63" s="142" t="str">
        <f>IF(AND(CQ63=0,CR63=0),"",IF(AND(CQ63&lt;=100000,CR63&lt;=100000),"",IF(CQ63/CP63&gt;0.7,"男高",IF(CR63/CP63&gt;0.7,"女高",""))))</f>
        <v>男高</v>
      </c>
    </row>
    <row r="64" spans="1:98">
      <c r="A64" s="80"/>
      <c r="B64" s="203" t="s">
        <v>210</v>
      </c>
      <c r="C64" s="203"/>
      <c r="D64" s="203" t="s">
        <v>207</v>
      </c>
      <c r="E64" s="203" t="s">
        <v>208</v>
      </c>
      <c r="F64" s="203" t="s">
        <v>69</v>
      </c>
      <c r="G64" s="203"/>
      <c r="H64" s="90"/>
      <c r="I64" s="90"/>
      <c r="J64" s="188"/>
      <c r="K64" s="81">
        <v>10</v>
      </c>
      <c r="L64" s="81">
        <v>9</v>
      </c>
      <c r="M64" s="81">
        <v>3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0.033333333333333</v>
      </c>
      <c r="B65" s="203" t="s">
        <v>211</v>
      </c>
      <c r="C65" s="203"/>
      <c r="D65" s="203" t="s">
        <v>212</v>
      </c>
      <c r="E65" s="203" t="s">
        <v>213</v>
      </c>
      <c r="F65" s="203" t="s">
        <v>64</v>
      </c>
      <c r="G65" s="203" t="s">
        <v>65</v>
      </c>
      <c r="H65" s="90" t="s">
        <v>214</v>
      </c>
      <c r="I65" s="204" t="s">
        <v>166</v>
      </c>
      <c r="J65" s="188">
        <v>150000</v>
      </c>
      <c r="K65" s="81">
        <v>0</v>
      </c>
      <c r="L65" s="81">
        <v>0</v>
      </c>
      <c r="M65" s="81">
        <v>0</v>
      </c>
      <c r="N65" s="91">
        <v>4</v>
      </c>
      <c r="O65" s="92">
        <v>0</v>
      </c>
      <c r="P65" s="93">
        <f>N65+O65</f>
        <v>4</v>
      </c>
      <c r="Q65" s="82" t="str">
        <f>IFERROR(P65/M65,"-")</f>
        <v>-</v>
      </c>
      <c r="R65" s="81">
        <v>0</v>
      </c>
      <c r="S65" s="81">
        <v>0</v>
      </c>
      <c r="T65" s="82">
        <f>IFERROR(S65/(O65+P65),"-")</f>
        <v>0</v>
      </c>
      <c r="U65" s="182">
        <f>IFERROR(J65/SUM(P65:P66),"-")</f>
        <v>37500</v>
      </c>
      <c r="V65" s="84">
        <v>1</v>
      </c>
      <c r="W65" s="82">
        <f>IF(P65=0,"-",V65/P65)</f>
        <v>0.25</v>
      </c>
      <c r="X65" s="186">
        <v>5000</v>
      </c>
      <c r="Y65" s="187">
        <f>IFERROR(X65/P65,"-")</f>
        <v>1250</v>
      </c>
      <c r="Z65" s="187">
        <f>IFERROR(X65/V65,"-")</f>
        <v>5000</v>
      </c>
      <c r="AA65" s="188">
        <f>SUM(X65:X66)-SUM(J65:J66)</f>
        <v>-145000</v>
      </c>
      <c r="AB65" s="85">
        <f>SUM(X65:X66)/SUM(J65:J66)</f>
        <v>0.033333333333333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0.25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2</v>
      </c>
      <c r="BX65" s="127">
        <f>IF(P65=0,"",IF(BW65=0,"",(BW65/P65)))</f>
        <v>0.5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0.25</v>
      </c>
      <c r="CH65" s="135">
        <v>1</v>
      </c>
      <c r="CI65" s="136">
        <f>IFERROR(CH65/CF65,"-")</f>
        <v>1</v>
      </c>
      <c r="CJ65" s="137">
        <v>5000</v>
      </c>
      <c r="CK65" s="138">
        <f>IFERROR(CJ65/CF65,"-")</f>
        <v>5000</v>
      </c>
      <c r="CL65" s="139">
        <v>1</v>
      </c>
      <c r="CM65" s="139"/>
      <c r="CN65" s="139"/>
      <c r="CO65" s="140">
        <v>1</v>
      </c>
      <c r="CP65" s="141">
        <v>5000</v>
      </c>
      <c r="CQ65" s="141">
        <v>5000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215</v>
      </c>
      <c r="C66" s="203"/>
      <c r="D66" s="203" t="s">
        <v>212</v>
      </c>
      <c r="E66" s="203" t="s">
        <v>213</v>
      </c>
      <c r="F66" s="203" t="s">
        <v>69</v>
      </c>
      <c r="G66" s="203"/>
      <c r="H66" s="90"/>
      <c r="I66" s="90"/>
      <c r="J66" s="188"/>
      <c r="K66" s="81">
        <v>5</v>
      </c>
      <c r="L66" s="81">
        <v>4</v>
      </c>
      <c r="M66" s="81">
        <v>3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0.093333333333333</v>
      </c>
      <c r="B67" s="203" t="s">
        <v>216</v>
      </c>
      <c r="C67" s="203"/>
      <c r="D67" s="203" t="s">
        <v>207</v>
      </c>
      <c r="E67" s="203" t="s">
        <v>208</v>
      </c>
      <c r="F67" s="203" t="s">
        <v>64</v>
      </c>
      <c r="G67" s="203" t="s">
        <v>81</v>
      </c>
      <c r="H67" s="90" t="s">
        <v>214</v>
      </c>
      <c r="I67" s="205" t="s">
        <v>169</v>
      </c>
      <c r="J67" s="188">
        <v>150000</v>
      </c>
      <c r="K67" s="81">
        <v>0</v>
      </c>
      <c r="L67" s="81">
        <v>0</v>
      </c>
      <c r="M67" s="81">
        <v>0</v>
      </c>
      <c r="N67" s="91">
        <v>5</v>
      </c>
      <c r="O67" s="92">
        <v>0</v>
      </c>
      <c r="P67" s="93">
        <f>N67+O67</f>
        <v>5</v>
      </c>
      <c r="Q67" s="82" t="str">
        <f>IFERROR(P67/M67,"-")</f>
        <v>-</v>
      </c>
      <c r="R67" s="81">
        <v>1</v>
      </c>
      <c r="S67" s="81">
        <v>1</v>
      </c>
      <c r="T67" s="82">
        <f>IFERROR(S67/(O67+P67),"-")</f>
        <v>0.2</v>
      </c>
      <c r="U67" s="182">
        <f>IFERROR(J67/SUM(P67:P68),"-")</f>
        <v>25000</v>
      </c>
      <c r="V67" s="84">
        <v>1</v>
      </c>
      <c r="W67" s="82">
        <f>IF(P67=0,"-",V67/P67)</f>
        <v>0.2</v>
      </c>
      <c r="X67" s="186">
        <v>14000</v>
      </c>
      <c r="Y67" s="187">
        <f>IFERROR(X67/P67,"-")</f>
        <v>2800</v>
      </c>
      <c r="Z67" s="187">
        <f>IFERROR(X67/V67,"-")</f>
        <v>14000</v>
      </c>
      <c r="AA67" s="188">
        <f>SUM(X67:X68)-SUM(J67:J68)</f>
        <v>-136000</v>
      </c>
      <c r="AB67" s="85">
        <f>SUM(X67:X68)/SUM(J67:J68)</f>
        <v>0.093333333333333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1</v>
      </c>
      <c r="AN67" s="101">
        <f>IF(P67=0,"",IF(AM67=0,"",(AM67/P67)))</f>
        <v>0.2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0.2</v>
      </c>
      <c r="BY67" s="128">
        <v>1</v>
      </c>
      <c r="BZ67" s="129">
        <f>IFERROR(BY67/BW67,"-")</f>
        <v>1</v>
      </c>
      <c r="CA67" s="130">
        <v>14000</v>
      </c>
      <c r="CB67" s="131">
        <f>IFERROR(CA67/BW67,"-")</f>
        <v>14000</v>
      </c>
      <c r="CC67" s="132"/>
      <c r="CD67" s="132"/>
      <c r="CE67" s="132">
        <v>1</v>
      </c>
      <c r="CF67" s="133">
        <v>1</v>
      </c>
      <c r="CG67" s="134">
        <f>IF(P67=0,"",IF(CF67=0,"",(CF67/P67)))</f>
        <v>0.2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1</v>
      </c>
      <c r="CP67" s="141">
        <v>14000</v>
      </c>
      <c r="CQ67" s="141">
        <v>14000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217</v>
      </c>
      <c r="C68" s="203"/>
      <c r="D68" s="203" t="s">
        <v>207</v>
      </c>
      <c r="E68" s="203" t="s">
        <v>208</v>
      </c>
      <c r="F68" s="203" t="s">
        <v>69</v>
      </c>
      <c r="G68" s="203"/>
      <c r="H68" s="90"/>
      <c r="I68" s="90"/>
      <c r="J68" s="188"/>
      <c r="K68" s="81">
        <v>12</v>
      </c>
      <c r="L68" s="81">
        <v>9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>
        <v>1</v>
      </c>
      <c r="CG68" s="134">
        <f>IF(P68=0,"",IF(CF68=0,"",(CF68/P68)))</f>
        <v>1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218</v>
      </c>
      <c r="C69" s="203"/>
      <c r="D69" s="203" t="s">
        <v>219</v>
      </c>
      <c r="E69" s="203" t="s">
        <v>220</v>
      </c>
      <c r="F69" s="203" t="s">
        <v>64</v>
      </c>
      <c r="G69" s="203" t="s">
        <v>221</v>
      </c>
      <c r="H69" s="90" t="s">
        <v>165</v>
      </c>
      <c r="I69" s="204" t="s">
        <v>166</v>
      </c>
      <c r="J69" s="188">
        <v>50000</v>
      </c>
      <c r="K69" s="81">
        <v>0</v>
      </c>
      <c r="L69" s="81">
        <v>0</v>
      </c>
      <c r="M69" s="81">
        <v>0</v>
      </c>
      <c r="N69" s="91">
        <v>9</v>
      </c>
      <c r="O69" s="92">
        <v>0</v>
      </c>
      <c r="P69" s="93">
        <f>N69+O69</f>
        <v>9</v>
      </c>
      <c r="Q69" s="82" t="str">
        <f>IFERROR(P69/M69,"-")</f>
        <v>-</v>
      </c>
      <c r="R69" s="81">
        <v>0</v>
      </c>
      <c r="S69" s="81">
        <v>1</v>
      </c>
      <c r="T69" s="82">
        <f>IFERROR(S69/(O69+P69),"-")</f>
        <v>0.11111111111111</v>
      </c>
      <c r="U69" s="182">
        <f>IFERROR(J69/SUM(P69:P70),"-")</f>
        <v>5555.5555555556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-50000</v>
      </c>
      <c r="AB69" s="85">
        <f>SUM(X69:X70)/SUM(J69:J70)</f>
        <v>0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0.11111111111111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4</v>
      </c>
      <c r="BO69" s="120">
        <f>IF(P69=0,"",IF(BN69=0,"",(BN69/P69)))</f>
        <v>0.44444444444444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0.22222222222222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>
        <v>2</v>
      </c>
      <c r="CG69" s="134">
        <f>IF(P69=0,"",IF(CF69=0,"",(CF69/P69)))</f>
        <v>0.22222222222222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222</v>
      </c>
      <c r="C70" s="203"/>
      <c r="D70" s="203" t="s">
        <v>219</v>
      </c>
      <c r="E70" s="203" t="s">
        <v>220</v>
      </c>
      <c r="F70" s="203" t="s">
        <v>69</v>
      </c>
      <c r="G70" s="203"/>
      <c r="H70" s="90"/>
      <c r="I70" s="90"/>
      <c r="J70" s="188"/>
      <c r="K70" s="81">
        <v>13</v>
      </c>
      <c r="L70" s="81">
        <v>7</v>
      </c>
      <c r="M70" s="81">
        <v>2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/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</v>
      </c>
      <c r="B71" s="203" t="s">
        <v>223</v>
      </c>
      <c r="C71" s="203"/>
      <c r="D71" s="203" t="s">
        <v>219</v>
      </c>
      <c r="E71" s="203" t="s">
        <v>220</v>
      </c>
      <c r="F71" s="203" t="s">
        <v>64</v>
      </c>
      <c r="G71" s="203" t="s">
        <v>221</v>
      </c>
      <c r="H71" s="90" t="s">
        <v>165</v>
      </c>
      <c r="I71" s="205" t="s">
        <v>169</v>
      </c>
      <c r="J71" s="188">
        <v>50000</v>
      </c>
      <c r="K71" s="81">
        <v>0</v>
      </c>
      <c r="L71" s="81">
        <v>0</v>
      </c>
      <c r="M71" s="81">
        <v>0</v>
      </c>
      <c r="N71" s="91">
        <v>2</v>
      </c>
      <c r="O71" s="92">
        <v>0</v>
      </c>
      <c r="P71" s="93">
        <f>N71+O71</f>
        <v>2</v>
      </c>
      <c r="Q71" s="82" t="str">
        <f>IFERROR(P71/M71,"-")</f>
        <v>-</v>
      </c>
      <c r="R71" s="81">
        <v>0</v>
      </c>
      <c r="S71" s="81">
        <v>0</v>
      </c>
      <c r="T71" s="82">
        <f>IFERROR(S71/(O71+P71),"-")</f>
        <v>0</v>
      </c>
      <c r="U71" s="182">
        <f>IFERROR(J71/SUM(P71:P72),"-")</f>
        <v>10000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-50000</v>
      </c>
      <c r="AB71" s="85">
        <f>SUM(X71:X72)/SUM(J71:J72)</f>
        <v>0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0.5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224</v>
      </c>
      <c r="C72" s="203"/>
      <c r="D72" s="203" t="s">
        <v>219</v>
      </c>
      <c r="E72" s="203" t="s">
        <v>220</v>
      </c>
      <c r="F72" s="203" t="s">
        <v>69</v>
      </c>
      <c r="G72" s="203"/>
      <c r="H72" s="90"/>
      <c r="I72" s="90"/>
      <c r="J72" s="188"/>
      <c r="K72" s="81">
        <v>6</v>
      </c>
      <c r="L72" s="81">
        <v>6</v>
      </c>
      <c r="M72" s="81">
        <v>2</v>
      </c>
      <c r="N72" s="91">
        <v>3</v>
      </c>
      <c r="O72" s="92">
        <v>0</v>
      </c>
      <c r="P72" s="93">
        <f>N72+O72</f>
        <v>3</v>
      </c>
      <c r="Q72" s="82">
        <f>IFERROR(P72/M72,"-")</f>
        <v>1.5</v>
      </c>
      <c r="R72" s="81">
        <v>1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2</v>
      </c>
      <c r="BO72" s="120">
        <f>IF(P72=0,"",IF(BN72=0,"",(BN72/P72)))</f>
        <v>0.66666666666667</v>
      </c>
      <c r="BP72" s="121">
        <v>1</v>
      </c>
      <c r="BQ72" s="122">
        <f>IFERROR(BP72/BN72,"-")</f>
        <v>0.5</v>
      </c>
      <c r="BR72" s="123">
        <v>37000</v>
      </c>
      <c r="BS72" s="124">
        <f>IFERROR(BR72/BN72,"-")</f>
        <v>18500</v>
      </c>
      <c r="BT72" s="125"/>
      <c r="BU72" s="125"/>
      <c r="BV72" s="125">
        <v>1</v>
      </c>
      <c r="BW72" s="126">
        <v>1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>
        <v>37000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0.76</v>
      </c>
      <c r="B73" s="203" t="s">
        <v>225</v>
      </c>
      <c r="C73" s="203"/>
      <c r="D73" s="203" t="s">
        <v>219</v>
      </c>
      <c r="E73" s="203" t="s">
        <v>220</v>
      </c>
      <c r="F73" s="203" t="s">
        <v>64</v>
      </c>
      <c r="G73" s="203" t="s">
        <v>221</v>
      </c>
      <c r="H73" s="90" t="s">
        <v>165</v>
      </c>
      <c r="I73" s="90" t="s">
        <v>226</v>
      </c>
      <c r="J73" s="188">
        <v>50000</v>
      </c>
      <c r="K73" s="81">
        <v>0</v>
      </c>
      <c r="L73" s="81">
        <v>0</v>
      </c>
      <c r="M73" s="81">
        <v>0</v>
      </c>
      <c r="N73" s="91">
        <v>3</v>
      </c>
      <c r="O73" s="92">
        <v>0</v>
      </c>
      <c r="P73" s="93">
        <f>N73+O73</f>
        <v>3</v>
      </c>
      <c r="Q73" s="82" t="str">
        <f>IFERROR(P73/M73,"-")</f>
        <v>-</v>
      </c>
      <c r="R73" s="81">
        <v>0</v>
      </c>
      <c r="S73" s="81">
        <v>1</v>
      </c>
      <c r="T73" s="82">
        <f>IFERROR(S73/(O73+P73),"-")</f>
        <v>0.33333333333333</v>
      </c>
      <c r="U73" s="182">
        <f>IFERROR(J73/SUM(P73:P74),"-")</f>
        <v>10000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-12000</v>
      </c>
      <c r="AB73" s="85">
        <f>SUM(X73:X74)/SUM(J73:J74)</f>
        <v>0.76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227</v>
      </c>
      <c r="C74" s="203"/>
      <c r="D74" s="203" t="s">
        <v>219</v>
      </c>
      <c r="E74" s="203" t="s">
        <v>220</v>
      </c>
      <c r="F74" s="203" t="s">
        <v>69</v>
      </c>
      <c r="G74" s="203"/>
      <c r="H74" s="90"/>
      <c r="I74" s="90"/>
      <c r="J74" s="188"/>
      <c r="K74" s="81">
        <v>8</v>
      </c>
      <c r="L74" s="81">
        <v>8</v>
      </c>
      <c r="M74" s="81">
        <v>3</v>
      </c>
      <c r="N74" s="91">
        <v>2</v>
      </c>
      <c r="O74" s="92">
        <v>0</v>
      </c>
      <c r="P74" s="93">
        <f>N74+O74</f>
        <v>2</v>
      </c>
      <c r="Q74" s="82">
        <f>IFERROR(P74/M74,"-")</f>
        <v>0.66666666666667</v>
      </c>
      <c r="R74" s="81">
        <v>2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0.5</v>
      </c>
      <c r="X74" s="186">
        <v>38000</v>
      </c>
      <c r="Y74" s="187">
        <f>IFERROR(X74/P74,"-")</f>
        <v>19000</v>
      </c>
      <c r="Z74" s="187">
        <f>IFERROR(X74/V74,"-")</f>
        <v>38000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2</v>
      </c>
      <c r="BX74" s="127">
        <f>IF(P74=0,"",IF(BW74=0,"",(BW74/P74)))</f>
        <v>1</v>
      </c>
      <c r="BY74" s="128">
        <v>2</v>
      </c>
      <c r="BZ74" s="129">
        <f>IFERROR(BY74/BW74,"-")</f>
        <v>1</v>
      </c>
      <c r="CA74" s="130">
        <v>3708000</v>
      </c>
      <c r="CB74" s="131">
        <f>IFERROR(CA74/BW74,"-")</f>
        <v>1854000</v>
      </c>
      <c r="CC74" s="132"/>
      <c r="CD74" s="132"/>
      <c r="CE74" s="132">
        <v>2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38000</v>
      </c>
      <c r="CQ74" s="141">
        <v>3670000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>
        <f>AB75</f>
        <v>0.46</v>
      </c>
      <c r="B75" s="203" t="s">
        <v>228</v>
      </c>
      <c r="C75" s="203"/>
      <c r="D75" s="203" t="s">
        <v>115</v>
      </c>
      <c r="E75" s="203" t="s">
        <v>116</v>
      </c>
      <c r="F75" s="203" t="s">
        <v>64</v>
      </c>
      <c r="G75" s="203" t="s">
        <v>221</v>
      </c>
      <c r="H75" s="90" t="s">
        <v>165</v>
      </c>
      <c r="I75" s="90" t="s">
        <v>229</v>
      </c>
      <c r="J75" s="188">
        <v>50000</v>
      </c>
      <c r="K75" s="81">
        <v>0</v>
      </c>
      <c r="L75" s="81">
        <v>0</v>
      </c>
      <c r="M75" s="81">
        <v>0</v>
      </c>
      <c r="N75" s="91">
        <v>6</v>
      </c>
      <c r="O75" s="92">
        <v>0</v>
      </c>
      <c r="P75" s="93">
        <f>N75+O75</f>
        <v>6</v>
      </c>
      <c r="Q75" s="82" t="str">
        <f>IFERROR(P75/M75,"-")</f>
        <v>-</v>
      </c>
      <c r="R75" s="81">
        <v>0</v>
      </c>
      <c r="S75" s="81">
        <v>0</v>
      </c>
      <c r="T75" s="82">
        <f>IFERROR(S75/(O75+P75),"-")</f>
        <v>0</v>
      </c>
      <c r="U75" s="182">
        <f>IFERROR(J75/SUM(P75:P76),"-")</f>
        <v>7142.8571428571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-27000</v>
      </c>
      <c r="AB75" s="85">
        <f>SUM(X75:X76)/SUM(J75:J76)</f>
        <v>0.46</v>
      </c>
      <c r="AC75" s="79"/>
      <c r="AD75" s="94">
        <v>1</v>
      </c>
      <c r="AE75" s="95">
        <f>IF(P75=0,"",IF(AD75=0,"",(AD75/P75)))</f>
        <v>0.16666666666667</v>
      </c>
      <c r="AF75" s="94"/>
      <c r="AG75" s="96">
        <f>IFERROR(AF75/AD75,"-")</f>
        <v>0</v>
      </c>
      <c r="AH75" s="97"/>
      <c r="AI75" s="98">
        <f>IFERROR(AH75/AD75,"-")</f>
        <v>0</v>
      </c>
      <c r="AJ75" s="99"/>
      <c r="AK75" s="99"/>
      <c r="AL75" s="99"/>
      <c r="AM75" s="100">
        <v>1</v>
      </c>
      <c r="AN75" s="101">
        <f>IF(P75=0,"",IF(AM75=0,"",(AM75/P75)))</f>
        <v>0.16666666666667</v>
      </c>
      <c r="AO75" s="100"/>
      <c r="AP75" s="102">
        <f>IFERROR(AP75/AM75,"-")</f>
        <v>0</v>
      </c>
      <c r="AQ75" s="103"/>
      <c r="AR75" s="104">
        <f>IFERROR(AQ75/AM75,"-")</f>
        <v>0</v>
      </c>
      <c r="AS75" s="105"/>
      <c r="AT75" s="105"/>
      <c r="AU75" s="105"/>
      <c r="AV75" s="106">
        <v>1</v>
      </c>
      <c r="AW75" s="107">
        <f>IF(P75=0,"",IF(AV75=0,"",(AV75/P75)))</f>
        <v>0.16666666666667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3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230</v>
      </c>
      <c r="C76" s="203"/>
      <c r="D76" s="203" t="s">
        <v>115</v>
      </c>
      <c r="E76" s="203" t="s">
        <v>116</v>
      </c>
      <c r="F76" s="203" t="s">
        <v>69</v>
      </c>
      <c r="G76" s="203"/>
      <c r="H76" s="90"/>
      <c r="I76" s="90"/>
      <c r="J76" s="188"/>
      <c r="K76" s="81">
        <v>11</v>
      </c>
      <c r="L76" s="81">
        <v>8</v>
      </c>
      <c r="M76" s="81">
        <v>2</v>
      </c>
      <c r="N76" s="91">
        <v>1</v>
      </c>
      <c r="O76" s="92">
        <v>0</v>
      </c>
      <c r="P76" s="93">
        <f>N76+O76</f>
        <v>1</v>
      </c>
      <c r="Q76" s="82">
        <f>IFERROR(P76/M76,"-")</f>
        <v>0.5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1</v>
      </c>
      <c r="X76" s="186">
        <v>23000</v>
      </c>
      <c r="Y76" s="187">
        <f>IFERROR(X76/P76,"-")</f>
        <v>23000</v>
      </c>
      <c r="Z76" s="187">
        <f>IFERROR(X76/V76,"-")</f>
        <v>23000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>
        <v>1</v>
      </c>
      <c r="BQ76" s="122">
        <f>IFERROR(BP76/BN76,"-")</f>
        <v>1</v>
      </c>
      <c r="BR76" s="123">
        <v>23000</v>
      </c>
      <c r="BS76" s="124">
        <f>IFERROR(BR76/BN76,"-")</f>
        <v>23000</v>
      </c>
      <c r="BT76" s="125"/>
      <c r="BU76" s="125"/>
      <c r="BV76" s="125">
        <v>1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23000</v>
      </c>
      <c r="CQ76" s="141">
        <v>23000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0.6</v>
      </c>
      <c r="B77" s="203" t="s">
        <v>231</v>
      </c>
      <c r="C77" s="203"/>
      <c r="D77" s="203" t="s">
        <v>121</v>
      </c>
      <c r="E77" s="203" t="s">
        <v>122</v>
      </c>
      <c r="F77" s="203" t="s">
        <v>64</v>
      </c>
      <c r="G77" s="203" t="s">
        <v>221</v>
      </c>
      <c r="H77" s="90" t="s">
        <v>165</v>
      </c>
      <c r="I77" s="90" t="s">
        <v>232</v>
      </c>
      <c r="J77" s="188">
        <v>50000</v>
      </c>
      <c r="K77" s="81">
        <v>0</v>
      </c>
      <c r="L77" s="81">
        <v>0</v>
      </c>
      <c r="M77" s="81">
        <v>0</v>
      </c>
      <c r="N77" s="91">
        <v>1</v>
      </c>
      <c r="O77" s="92">
        <v>0</v>
      </c>
      <c r="P77" s="93">
        <f>N77+O77</f>
        <v>1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50000</v>
      </c>
      <c r="V77" s="84">
        <v>1</v>
      </c>
      <c r="W77" s="82">
        <f>IF(P77=0,"-",V77/P77)</f>
        <v>1</v>
      </c>
      <c r="X77" s="186">
        <v>30000</v>
      </c>
      <c r="Y77" s="187">
        <f>IFERROR(X77/P77,"-")</f>
        <v>30000</v>
      </c>
      <c r="Z77" s="187">
        <f>IFERROR(X77/V77,"-")</f>
        <v>30000</v>
      </c>
      <c r="AA77" s="188">
        <f>SUM(X77:X78)-SUM(J77:J78)</f>
        <v>-20000</v>
      </c>
      <c r="AB77" s="85">
        <f>SUM(X77:X78)/SUM(J77:J78)</f>
        <v>0.6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1</v>
      </c>
      <c r="BP77" s="121">
        <v>1</v>
      </c>
      <c r="BQ77" s="122">
        <f>IFERROR(BP77/BN77,"-")</f>
        <v>1</v>
      </c>
      <c r="BR77" s="123">
        <v>30000</v>
      </c>
      <c r="BS77" s="124">
        <f>IFERROR(BR77/BN77,"-")</f>
        <v>30000</v>
      </c>
      <c r="BT77" s="125"/>
      <c r="BU77" s="125"/>
      <c r="BV77" s="125">
        <v>1</v>
      </c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30000</v>
      </c>
      <c r="CQ77" s="141">
        <v>30000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233</v>
      </c>
      <c r="C78" s="203"/>
      <c r="D78" s="203" t="s">
        <v>121</v>
      </c>
      <c r="E78" s="203" t="s">
        <v>122</v>
      </c>
      <c r="F78" s="203" t="s">
        <v>69</v>
      </c>
      <c r="G78" s="203"/>
      <c r="H78" s="90"/>
      <c r="I78" s="90"/>
      <c r="J78" s="188"/>
      <c r="K78" s="81">
        <v>3</v>
      </c>
      <c r="L78" s="81">
        <v>3</v>
      </c>
      <c r="M78" s="81">
        <v>1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0.587422265625</v>
      </c>
      <c r="B81" s="39"/>
      <c r="C81" s="39"/>
      <c r="D81" s="39"/>
      <c r="E81" s="39"/>
      <c r="F81" s="39"/>
      <c r="G81" s="40" t="s">
        <v>234</v>
      </c>
      <c r="H81" s="40"/>
      <c r="I81" s="40"/>
      <c r="J81" s="190">
        <f>SUM(J6:J80)</f>
        <v>2560000</v>
      </c>
      <c r="K81" s="41">
        <f>SUM(K6:K80)</f>
        <v>458</v>
      </c>
      <c r="L81" s="41">
        <f>SUM(L6:L80)</f>
        <v>261</v>
      </c>
      <c r="M81" s="41">
        <f>SUM(M6:M80)</f>
        <v>208</v>
      </c>
      <c r="N81" s="41">
        <f>SUM(N6:N80)</f>
        <v>246</v>
      </c>
      <c r="O81" s="41">
        <f>SUM(O6:O80)</f>
        <v>0</v>
      </c>
      <c r="P81" s="41">
        <f>SUM(P6:P80)</f>
        <v>246</v>
      </c>
      <c r="Q81" s="42">
        <f>IFERROR(P81/M81,"-")</f>
        <v>1.1826923076923</v>
      </c>
      <c r="R81" s="78">
        <f>SUM(R6:R80)</f>
        <v>16</v>
      </c>
      <c r="S81" s="78">
        <f>SUM(S6:S80)</f>
        <v>36</v>
      </c>
      <c r="T81" s="42">
        <f>IFERROR(R81/P81,"-")</f>
        <v>0.065040650406504</v>
      </c>
      <c r="U81" s="184">
        <f>IFERROR(J81/P81,"-")</f>
        <v>10406.504065041</v>
      </c>
      <c r="V81" s="44">
        <f>SUM(V6:V80)</f>
        <v>30</v>
      </c>
      <c r="W81" s="42">
        <f>IFERROR(V81/P81,"-")</f>
        <v>0.1219512195122</v>
      </c>
      <c r="X81" s="190">
        <f>SUM(X6:X80)</f>
        <v>1503801</v>
      </c>
      <c r="Y81" s="190">
        <f>IFERROR(X81/P81,"-")</f>
        <v>6113.012195122</v>
      </c>
      <c r="Z81" s="190">
        <f>IFERROR(X81/V81,"-")</f>
        <v>50126.7</v>
      </c>
      <c r="AA81" s="190">
        <f>X81-J81</f>
        <v>-1056199</v>
      </c>
      <c r="AB81" s="47">
        <f>X81/J81</f>
        <v>0.587422265625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1.45</v>
      </c>
      <c r="B6" s="203" t="s">
        <v>236</v>
      </c>
      <c r="C6" s="203" t="s">
        <v>237</v>
      </c>
      <c r="D6" s="203" t="s">
        <v>238</v>
      </c>
      <c r="E6" s="203" t="s">
        <v>239</v>
      </c>
      <c r="F6" s="203" t="s">
        <v>64</v>
      </c>
      <c r="G6" s="203" t="s">
        <v>240</v>
      </c>
      <c r="H6" s="90" t="s">
        <v>241</v>
      </c>
      <c r="I6" s="90" t="s">
        <v>242</v>
      </c>
      <c r="J6" s="188">
        <v>140000</v>
      </c>
      <c r="K6" s="81">
        <v>0</v>
      </c>
      <c r="L6" s="81">
        <v>0</v>
      </c>
      <c r="M6" s="81">
        <v>0</v>
      </c>
      <c r="N6" s="91">
        <v>18</v>
      </c>
      <c r="O6" s="92">
        <v>0</v>
      </c>
      <c r="P6" s="93">
        <f>N6+O6</f>
        <v>18</v>
      </c>
      <c r="Q6" s="82" t="str">
        <f>IFERROR(P6/M6,"-")</f>
        <v>-</v>
      </c>
      <c r="R6" s="81">
        <v>1</v>
      </c>
      <c r="S6" s="81">
        <v>2</v>
      </c>
      <c r="T6" s="82">
        <f>IFERROR(S6/(O6+P6),"-")</f>
        <v>0.11111111111111</v>
      </c>
      <c r="U6" s="182">
        <f>IFERROR(J6/SUM(P6:P7),"-")</f>
        <v>5600</v>
      </c>
      <c r="V6" s="84">
        <v>1</v>
      </c>
      <c r="W6" s="82">
        <f>IF(P6=0,"-",V6/P6)</f>
        <v>0.055555555555556</v>
      </c>
      <c r="X6" s="186">
        <v>170000</v>
      </c>
      <c r="Y6" s="187">
        <f>IFERROR(X6/P6,"-")</f>
        <v>9444.4444444444</v>
      </c>
      <c r="Z6" s="187">
        <f>IFERROR(X6/V6,"-")</f>
        <v>170000</v>
      </c>
      <c r="AA6" s="188">
        <f>SUM(X6:X7)-SUM(J6:J7)</f>
        <v>63000</v>
      </c>
      <c r="AB6" s="85">
        <f>SUM(X6:X7)/SUM(J6:J7)</f>
        <v>1.45</v>
      </c>
      <c r="AC6" s="79"/>
      <c r="AD6" s="94">
        <v>3</v>
      </c>
      <c r="AE6" s="95">
        <f>IF(P6=0,"",IF(AD6=0,"",(AD6/P6)))</f>
        <v>0.16666666666667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0.44444444444444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0.055555555555556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0.055555555555556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0.11111111111111</v>
      </c>
      <c r="BY6" s="128">
        <v>1</v>
      </c>
      <c r="BZ6" s="129">
        <f>IFERROR(BY6/BW6,"-")</f>
        <v>0.5</v>
      </c>
      <c r="CA6" s="130">
        <v>170000</v>
      </c>
      <c r="CB6" s="131">
        <f>IFERROR(CA6/BW6,"-")</f>
        <v>85000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170000</v>
      </c>
      <c r="CQ6" s="141">
        <v>170000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243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36</v>
      </c>
      <c r="L7" s="81">
        <v>19</v>
      </c>
      <c r="M7" s="81">
        <v>21</v>
      </c>
      <c r="N7" s="91">
        <v>7</v>
      </c>
      <c r="O7" s="92">
        <v>0</v>
      </c>
      <c r="P7" s="93">
        <f>N7+O7</f>
        <v>7</v>
      </c>
      <c r="Q7" s="82">
        <f>IFERROR(P7/M7,"-")</f>
        <v>0.33333333333333</v>
      </c>
      <c r="R7" s="81">
        <v>1</v>
      </c>
      <c r="S7" s="81">
        <v>1</v>
      </c>
      <c r="T7" s="82">
        <f>IFERROR(S7/(O7+P7),"-")</f>
        <v>0.14285714285714</v>
      </c>
      <c r="U7" s="182"/>
      <c r="V7" s="84">
        <v>1</v>
      </c>
      <c r="W7" s="82">
        <f>IF(P7=0,"-",V7/P7)</f>
        <v>0.14285714285714</v>
      </c>
      <c r="X7" s="186">
        <v>33000</v>
      </c>
      <c r="Y7" s="187">
        <f>IFERROR(X7/P7,"-")</f>
        <v>4714.2857142857</v>
      </c>
      <c r="Z7" s="187">
        <f>IFERROR(X7/V7,"-")</f>
        <v>33000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>
        <v>1</v>
      </c>
      <c r="BQ7" s="122">
        <f>IFERROR(BP7/BN7,"-")</f>
        <v>0.5</v>
      </c>
      <c r="BR7" s="123">
        <v>33000</v>
      </c>
      <c r="BS7" s="124">
        <f>IFERROR(BR7/BN7,"-")</f>
        <v>16500</v>
      </c>
      <c r="BT7" s="125"/>
      <c r="BU7" s="125"/>
      <c r="BV7" s="125">
        <v>1</v>
      </c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0.14285714285714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1.45</v>
      </c>
      <c r="B10" s="39"/>
      <c r="C10" s="39"/>
      <c r="D10" s="39"/>
      <c r="E10" s="39"/>
      <c r="F10" s="39"/>
      <c r="G10" s="40" t="s">
        <v>244</v>
      </c>
      <c r="H10" s="40"/>
      <c r="I10" s="40"/>
      <c r="J10" s="190">
        <f>SUM(J6:J9)</f>
        <v>140000</v>
      </c>
      <c r="K10" s="41">
        <f>SUM(K6:K9)</f>
        <v>36</v>
      </c>
      <c r="L10" s="41">
        <f>SUM(L6:L9)</f>
        <v>19</v>
      </c>
      <c r="M10" s="41">
        <f>SUM(M6:M9)</f>
        <v>21</v>
      </c>
      <c r="N10" s="41">
        <f>SUM(N6:N9)</f>
        <v>25</v>
      </c>
      <c r="O10" s="41">
        <f>SUM(O6:O9)</f>
        <v>0</v>
      </c>
      <c r="P10" s="41">
        <f>SUM(P6:P9)</f>
        <v>25</v>
      </c>
      <c r="Q10" s="42">
        <f>IFERROR(P10/M10,"-")</f>
        <v>1.1904761904762</v>
      </c>
      <c r="R10" s="78">
        <f>SUM(R6:R9)</f>
        <v>2</v>
      </c>
      <c r="S10" s="78">
        <f>SUM(S6:S9)</f>
        <v>3</v>
      </c>
      <c r="T10" s="42">
        <f>IFERROR(R10/P10,"-")</f>
        <v>0.08</v>
      </c>
      <c r="U10" s="184">
        <f>IFERROR(J10/P10,"-")</f>
        <v>5600</v>
      </c>
      <c r="V10" s="44">
        <f>SUM(V6:V9)</f>
        <v>2</v>
      </c>
      <c r="W10" s="42">
        <f>IFERROR(V10/P10,"-")</f>
        <v>0.08</v>
      </c>
      <c r="X10" s="190">
        <f>SUM(X6:X9)</f>
        <v>203000</v>
      </c>
      <c r="Y10" s="190">
        <f>IFERROR(X10/P10,"-")</f>
        <v>8120</v>
      </c>
      <c r="Z10" s="190">
        <f>IFERROR(X10/V10,"-")</f>
        <v>101500</v>
      </c>
      <c r="AA10" s="190">
        <f>X10-J10</f>
        <v>63000</v>
      </c>
      <c r="AB10" s="47">
        <f>X10/J10</f>
        <v>1.45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