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<sst xmlns="http://schemas.openxmlformats.org/spreadsheetml/2006/main" uniqueCount="181">
  <si>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</si>
  <si>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</si>
  <si>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</si>
  <si>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</si>
  <si>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</si>
  <si>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</si>
  <si>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</si>
  <si>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</si>
  <si>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</si>
  <si>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</si>
  <si>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</si>
  <si>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</si>
  <si>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</si>
  <si>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</si>
  <si>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</si>
  <si>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</si>
  <si>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</si>
  <si>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</si>
  <si>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</si>
  <si>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</si>
  <si>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</si>
  <si>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</si>
  <si>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</si>
  <si>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</si>
  <si>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</si>
  <si>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</si>
  <si>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</si>
  <si>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</si>
  <si>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</si>
  <si>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</si>
  <si>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</si>
  <si>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</si>
  <si>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</si>
  <si>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</si>
  <si>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</si>
  <si>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</si>
  <si>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</si>
  <si>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</si>
  <si>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</si>
  <si>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</si>
  <si>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</si>
  <si>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</si>
  <si>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</si>
  <si>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</si>
  <si>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</si>
  <si>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</si>
  <si>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</si>
  <si>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</si>
  <si>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</si>
  <si>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</si>
  <si>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</si>
  <si>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</si>
  <si>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</si>
  <si>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</si>
  <si>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</si>
  <si>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</si>
  <si>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</si>
  <si>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</si>
  <si>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</si>
  <si>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</si>
  <si>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</si>
  <si>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ln_ink734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</si>
  <si>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</si>
  <si>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</si>
  <si>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</si>
  <si>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</si>
  <si>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</si>
  <si>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</si>
  <si>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ic3736</t>
  </si>
  <si>
    <t>空電</t>
  </si>
  <si>
    <t>ln_ink735</t>
  </si>
  <si>
    <t>半5段つかみ15段</t>
  </si>
  <si>
    <t>ic3737</t>
  </si>
  <si>
    <t>ln_ink736</t>
  </si>
  <si>
    <t>雑誌版SPA(LINEver)（高宮菜々子）</t>
  </si>
  <si>
    <t>え?LINEでこんなに出会えんの！？ダメ元で始めたはずが</t>
  </si>
  <si>
    <t>16～31日</t>
  </si>
  <si>
    <t>ic3738</t>
  </si>
  <si>
    <t>ln_ink737</t>
  </si>
  <si>
    <t>ic3739</t>
  </si>
  <si>
    <t>ln_ink738</t>
  </si>
  <si>
    <t>サンスポ関西</t>
  </si>
  <si>
    <t>ic3740</t>
  </si>
  <si>
    <t>ln_ink739</t>
  </si>
  <si>
    <t>ic3741</t>
  </si>
  <si>
    <t>ln_ink740</t>
  </si>
  <si>
    <t>ic3742</t>
  </si>
  <si>
    <t>ln_ink741</t>
  </si>
  <si>
    <t>ic3743</t>
  </si>
  <si>
    <t>ln_ink742</t>
  </si>
  <si>
    <t>雑誌版SPA(LINEver)（藤井レイラ）</t>
  </si>
  <si>
    <t>マカより効果的エロい熟女が誘ってくる魅力的なサイト</t>
  </si>
  <si>
    <t>デイリースポーツ関西</t>
  </si>
  <si>
    <t>全5段・半5段つかみスライド</t>
  </si>
  <si>
    <t>2/1～</t>
  </si>
  <si>
    <t>ln_ink743</t>
  </si>
  <si>
    <t>QRお股版(LINEver)（高宮菜々子）</t>
  </si>
  <si>
    <t>50歳からのパートナー探し（性生活を充実させたいのは女性も同じ）</t>
  </si>
  <si>
    <t>ln_ink744</t>
  </si>
  <si>
    <t>右女9版(ヘスティア)(LINEver)（高宮菜々子）</t>
  </si>
  <si>
    <t>学生いませんギャルもいません熟女熟女熟女熟女(LINEver)</t>
  </si>
  <si>
    <t>ic3744</t>
  </si>
  <si>
    <t>新書籍版2（晶エリー）</t>
  </si>
  <si>
    <t>70歳までの出会いお手伝い</t>
  </si>
  <si>
    <t>lp07</t>
  </si>
  <si>
    <t>ln_ink745</t>
  </si>
  <si>
    <t>枯れ専女子版（LINEver)（藤井レイラ）</t>
  </si>
  <si>
    <t>日本の出会い系番付第1位に推薦します</t>
  </si>
  <si>
    <t>ic3745</t>
  </si>
  <si>
    <t>(空電共通)</t>
  </si>
  <si>
    <t>ln_ink746</t>
  </si>
  <si>
    <t>催促メッセージ版(LINEver)（藤井レイラ）</t>
  </si>
  <si>
    <t>男性争奪戦勃発</t>
  </si>
  <si>
    <t>スポーツ報知関東</t>
  </si>
  <si>
    <t>全5段つかみ4回</t>
  </si>
  <si>
    <t>ln_ink747</t>
  </si>
  <si>
    <t>デリヘル版3(LINEver)（高宮菜々子）</t>
  </si>
  <si>
    <t>ic3746</t>
  </si>
  <si>
    <t>デリヘル版2（高宮菜々子）</t>
  </si>
  <si>
    <t>もう50代の熟女だけど</t>
  </si>
  <si>
    <t>ln_ink748</t>
  </si>
  <si>
    <t>女優大版１(LINEver)（藤井レイラ）</t>
  </si>
  <si>
    <t>出会い探しは</t>
  </si>
  <si>
    <t>ic3747</t>
  </si>
  <si>
    <t>ln_ink749</t>
  </si>
  <si>
    <t>精力剤版(LINEver)（藤井レイラ）</t>
  </si>
  <si>
    <t>50代でもグイグイ</t>
  </si>
  <si>
    <t>スポニチ関西</t>
  </si>
  <si>
    <t>半2段つかみ20段保証</t>
  </si>
  <si>
    <t>20段保証</t>
  </si>
  <si>
    <t>ln_ink750</t>
  </si>
  <si>
    <t>右女9版(ヘスティア)(LINEver)（藤井レイラ）</t>
  </si>
  <si>
    <t>ic3748</t>
  </si>
  <si>
    <t>求人風（高宮菜々子）</t>
  </si>
  <si>
    <t>「出会い不足解消に〇〇」</t>
  </si>
  <si>
    <t>ln_ink751</t>
  </si>
  <si>
    <t>再婚&amp;理解者版(LINEver)（高宮菜々子）</t>
  </si>
  <si>
    <t>再婚&amp;理解者(LINEver)</t>
  </si>
  <si>
    <t>ic3749</t>
  </si>
  <si>
    <t>ln_ink752</t>
  </si>
  <si>
    <t>ニッカン関西</t>
  </si>
  <si>
    <t>半2段つかみ10段保証</t>
  </si>
  <si>
    <t>1～10日</t>
  </si>
  <si>
    <t>ln_ink753</t>
  </si>
  <si>
    <t>11～20日</t>
  </si>
  <si>
    <t>ic3750</t>
  </si>
  <si>
    <t>興奮版（高宮菜々子）</t>
  </si>
  <si>
    <t>学生いませんギャルもいません熟女熟女熟女熟女</t>
  </si>
  <si>
    <t>21～31日</t>
  </si>
  <si>
    <t>ic3751</t>
  </si>
  <si>
    <t>ln_ink754</t>
  </si>
  <si>
    <t>日刊ゲンダイ</t>
  </si>
  <si>
    <t>全3段つかみ</t>
  </si>
  <si>
    <t>ln_ink755</t>
  </si>
  <si>
    <t>全2段つかみ</t>
  </si>
  <si>
    <t>ic3752</t>
  </si>
  <si>
    <t>ln_ink756</t>
  </si>
  <si>
    <t>スポニチ関東</t>
  </si>
  <si>
    <t>全5段</t>
  </si>
  <si>
    <t>2月17日(土)</t>
  </si>
  <si>
    <t>ic3753</t>
  </si>
  <si>
    <t>ln_ink757</t>
  </si>
  <si>
    <t>老人ホーム版(LINEver)（晶エリー）</t>
  </si>
  <si>
    <t>お相手待ちの女性が出ました(LINEver)</t>
  </si>
  <si>
    <t>2月18日(日)</t>
  </si>
  <si>
    <t>ic3754</t>
  </si>
  <si>
    <t>ln_ink758</t>
  </si>
  <si>
    <t>1C終面全5段</t>
  </si>
  <si>
    <t>2月11日(日)</t>
  </si>
  <si>
    <t>ic3755</t>
  </si>
  <si>
    <t>ln_ink759</t>
  </si>
  <si>
    <t>ic3756</t>
  </si>
  <si>
    <t>新聞 TOTAL</t>
  </si>
  <si>
    <t>●雑誌 広告</t>
  </si>
  <si>
    <t>ln_ink733</t>
  </si>
  <si>
    <t>日本ジャーナル出版</t>
  </si>
  <si>
    <t>週刊実話ザ・タブー</t>
  </si>
  <si>
    <t>表4</t>
  </si>
  <si>
    <t>2月28日(水)</t>
  </si>
  <si>
    <t>za253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</si>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</sst>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47</v>
      </c>
      <c r="D6" s="195">
        <v>2546000</v>
      </c>
      <c r="E6" s="81">
        <v>482</v>
      </c>
      <c r="F6" s="81">
        <v>272</v>
      </c>
      <c r="G6" s="81">
        <v>290</v>
      </c>
      <c r="H6" s="91">
        <v>238</v>
      </c>
      <c r="I6" s="92">
        <v>0</v>
      </c>
      <c r="J6" s="145">
        <f>H6+I6</f>
        <v>238</v>
      </c>
      <c r="K6" s="82">
        <f>IFERROR(J6/G6,"-")</f>
        <v>0.82068965517241</v>
      </c>
      <c r="L6" s="81">
        <v>10</v>
      </c>
      <c r="M6" s="81">
        <v>31</v>
      </c>
      <c r="N6" s="82">
        <f>IFERROR(L6/J6,"-")</f>
        <v>0.042016806722689</v>
      </c>
      <c r="O6" s="83">
        <f>IFERROR(D6/J6,"-")</f>
        <v>10697.478991597</v>
      </c>
      <c r="P6" s="84">
        <v>20</v>
      </c>
      <c r="Q6" s="82">
        <f>IFERROR(P6/J6,"-")</f>
        <v>0.084033613445378</v>
      </c>
      <c r="R6" s="200">
        <v>714000</v>
      </c>
      <c r="S6" s="201">
        <f>IFERROR(R6/J6,"-")</f>
        <v>3000</v>
      </c>
      <c r="T6" s="201">
        <f>IFERROR(R6/P6,"-")</f>
        <v>35700</v>
      </c>
      <c r="U6" s="195">
        <f>IFERROR(R6-D6,"-")</f>
        <v>-1832000</v>
      </c>
      <c r="V6" s="85">
        <f>R6/D6</f>
        <v>0.28043990573449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46</v>
      </c>
      <c r="F7" s="81">
        <v>25</v>
      </c>
      <c r="G7" s="81">
        <v>11</v>
      </c>
      <c r="H7" s="91">
        <v>31</v>
      </c>
      <c r="I7" s="92">
        <v>0</v>
      </c>
      <c r="J7" s="145">
        <f>H7+I7</f>
        <v>31</v>
      </c>
      <c r="K7" s="82">
        <f>IFERROR(J7/G7,"-")</f>
        <v>2.8181818181818</v>
      </c>
      <c r="L7" s="81">
        <v>1</v>
      </c>
      <c r="M7" s="81">
        <v>4</v>
      </c>
      <c r="N7" s="82">
        <f>IFERROR(L7/J7,"-")</f>
        <v>0.032258064516129</v>
      </c>
      <c r="O7" s="83">
        <f>IFERROR(D7/J7,"-")</f>
        <v>4516.1290322581</v>
      </c>
      <c r="P7" s="84">
        <v>2</v>
      </c>
      <c r="Q7" s="82">
        <f>IFERROR(P7/J7,"-")</f>
        <v>0.064516129032258</v>
      </c>
      <c r="R7" s="200">
        <v>6000</v>
      </c>
      <c r="S7" s="201">
        <f>IFERROR(R7/J7,"-")</f>
        <v>193.54838709677</v>
      </c>
      <c r="T7" s="201">
        <f>IFERROR(R7/P7,"-")</f>
        <v>3000</v>
      </c>
      <c r="U7" s="195">
        <f>IFERROR(R7-D7,"-")</f>
        <v>-134000</v>
      </c>
      <c r="V7" s="85">
        <f>R7/D7</f>
        <v>0.042857142857143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2686000</v>
      </c>
      <c r="E10" s="41">
        <f>SUM(E6:E8)</f>
        <v>528</v>
      </c>
      <c r="F10" s="41">
        <f>SUM(F6:F8)</f>
        <v>297</v>
      </c>
      <c r="G10" s="41">
        <f>SUM(G6:G8)</f>
        <v>301</v>
      </c>
      <c r="H10" s="41">
        <f>SUM(H6:H8)</f>
        <v>269</v>
      </c>
      <c r="I10" s="41">
        <f>SUM(I6:I8)</f>
        <v>0</v>
      </c>
      <c r="J10" s="41">
        <f>SUM(J6:J8)</f>
        <v>269</v>
      </c>
      <c r="K10" s="42">
        <f>IFERROR(J10/G10,"-")</f>
        <v>0.8936877076412</v>
      </c>
      <c r="L10" s="78">
        <f>SUM(L6:L8)</f>
        <v>11</v>
      </c>
      <c r="M10" s="78">
        <f>SUM(M6:M8)</f>
        <v>35</v>
      </c>
      <c r="N10" s="42">
        <f>IFERROR(L10/J10,"-")</f>
        <v>0.04089219330855</v>
      </c>
      <c r="O10" s="43">
        <f>IFERROR(D10/J10,"-")</f>
        <v>9985.1301115242</v>
      </c>
      <c r="P10" s="44">
        <f>SUM(P6:P8)</f>
        <v>22</v>
      </c>
      <c r="Q10" s="42">
        <f>IFERROR(P10/J10,"-")</f>
        <v>0.0817843866171</v>
      </c>
      <c r="R10" s="45">
        <f>SUM(R6:R8)</f>
        <v>720000</v>
      </c>
      <c r="S10" s="45">
        <f>IFERROR(R10/J10,"-")</f>
        <v>2676.5799256506</v>
      </c>
      <c r="T10" s="45">
        <f>IFERROR(R10/P10,"-")</f>
        <v>32727.272727273</v>
      </c>
      <c r="U10" s="46">
        <f>SUM(U6:U8)</f>
        <v>-1966000</v>
      </c>
      <c r="V10" s="47">
        <f>IFERROR(R10/D10,"-")</f>
        <v>0.2680565897245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0.51764705882353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7</v>
      </c>
      <c r="O6" s="92">
        <v>0</v>
      </c>
      <c r="P6" s="93">
        <f>N6+O6</f>
        <v>7</v>
      </c>
      <c r="Q6" s="82" t="str">
        <f>IFERROR(P6/M6,"-")</f>
        <v>-</v>
      </c>
      <c r="R6" s="81">
        <v>0</v>
      </c>
      <c r="S6" s="81">
        <v>0</v>
      </c>
      <c r="T6" s="82">
        <f>IFERROR(S6/(O6+P6),"-")</f>
        <v>0</v>
      </c>
      <c r="U6" s="182">
        <f>IFERROR(J6/SUM(P6:P21),"-")</f>
        <v>8500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-164000</v>
      </c>
      <c r="AB6" s="85">
        <f>SUM(X6:X21)/SUM(J6:J21)</f>
        <v>0.51764705882353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0.14285714285714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0.42857142857143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34</v>
      </c>
      <c r="L7" s="81">
        <v>20</v>
      </c>
      <c r="M7" s="81">
        <v>16</v>
      </c>
      <c r="N7" s="91">
        <v>4</v>
      </c>
      <c r="O7" s="92">
        <v>0</v>
      </c>
      <c r="P7" s="93">
        <f>N7+O7</f>
        <v>4</v>
      </c>
      <c r="Q7" s="82">
        <f>IFERROR(P7/M7,"-")</f>
        <v>0.25</v>
      </c>
      <c r="R7" s="81">
        <v>1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1</v>
      </c>
      <c r="L9" s="81">
        <v>1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4</v>
      </c>
      <c r="O10" s="92">
        <v>0</v>
      </c>
      <c r="P10" s="93">
        <f>N10+O10</f>
        <v>4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1</v>
      </c>
      <c r="W10" s="82">
        <f>IF(P10=0,"-",V10/P10)</f>
        <v>0.25</v>
      </c>
      <c r="X10" s="186">
        <v>3000</v>
      </c>
      <c r="Y10" s="187">
        <f>IFERROR(X10/P10,"-")</f>
        <v>750</v>
      </c>
      <c r="Z10" s="187">
        <f>IFERROR(X10/V10,"-")</f>
        <v>3000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>
        <v>1</v>
      </c>
      <c r="BQ10" s="122">
        <f>IFERROR(BP10/BN10,"-")</f>
        <v>0.5</v>
      </c>
      <c r="BR10" s="123">
        <v>3000</v>
      </c>
      <c r="BS10" s="124">
        <f>IFERROR(BR10/BN10,"-")</f>
        <v>1500</v>
      </c>
      <c r="BT10" s="125">
        <v>1</v>
      </c>
      <c r="BU10" s="125"/>
      <c r="BV10" s="125"/>
      <c r="BW10" s="126">
        <v>2</v>
      </c>
      <c r="BX10" s="127">
        <f>IF(P10=0,"",IF(BW10=0,"",(BW10/P10)))</f>
        <v>0.5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21</v>
      </c>
      <c r="L11" s="81">
        <v>13</v>
      </c>
      <c r="M11" s="81">
        <v>6</v>
      </c>
      <c r="N11" s="91">
        <v>2</v>
      </c>
      <c r="O11" s="92">
        <v>0</v>
      </c>
      <c r="P11" s="93">
        <f>N11+O11</f>
        <v>2</v>
      </c>
      <c r="Q11" s="82">
        <f>IFERROR(P11/M11,"-")</f>
        <v>0.33333333333333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0.5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1</v>
      </c>
      <c r="O12" s="92">
        <v>0</v>
      </c>
      <c r="P12" s="93">
        <f>N12+O12</f>
        <v>1</v>
      </c>
      <c r="Q12" s="82" t="str">
        <f>IFERROR(P12/M12,"-")</f>
        <v>-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1</v>
      </c>
      <c r="W12" s="82">
        <f>IF(P12=0,"-",V12/P12)</f>
        <v>1</v>
      </c>
      <c r="X12" s="186">
        <v>25000</v>
      </c>
      <c r="Y12" s="187">
        <f>IFERROR(X12/P12,"-")</f>
        <v>25000</v>
      </c>
      <c r="Z12" s="187">
        <f>IFERROR(X12/V12,"-")</f>
        <v>25000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>
        <v>1</v>
      </c>
      <c r="BZ12" s="129">
        <f>IFERROR(BY12/BW12,"-")</f>
        <v>1</v>
      </c>
      <c r="CA12" s="130">
        <v>25000</v>
      </c>
      <c r="CB12" s="131">
        <f>IFERROR(CA12/BW12,"-")</f>
        <v>25000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25000</v>
      </c>
      <c r="CQ12" s="141">
        <v>25000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2</v>
      </c>
      <c r="L13" s="81">
        <v>2</v>
      </c>
      <c r="M13" s="81">
        <v>1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63</v>
      </c>
      <c r="F14" s="203" t="s">
        <v>64</v>
      </c>
      <c r="G14" s="203" t="s">
        <v>81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1</v>
      </c>
      <c r="S14" s="81">
        <v>1</v>
      </c>
      <c r="T14" s="82">
        <f>IFERROR(S14/(O14+P14),"-")</f>
        <v>0.16666666666667</v>
      </c>
      <c r="U14" s="182"/>
      <c r="V14" s="84">
        <v>1</v>
      </c>
      <c r="W14" s="82">
        <f>IF(P14=0,"-",V14/P14)</f>
        <v>0.16666666666667</v>
      </c>
      <c r="X14" s="186">
        <v>148000</v>
      </c>
      <c r="Y14" s="187">
        <f>IFERROR(X14/P14,"-")</f>
        <v>24666.666666667</v>
      </c>
      <c r="Z14" s="187">
        <f>IFERROR(X14/V14,"-")</f>
        <v>148000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0.5</v>
      </c>
      <c r="BY14" s="128">
        <v>1</v>
      </c>
      <c r="BZ14" s="129">
        <f>IFERROR(BY14/BW14,"-")</f>
        <v>0.33333333333333</v>
      </c>
      <c r="CA14" s="130">
        <v>148000</v>
      </c>
      <c r="CB14" s="131">
        <f>IFERROR(CA14/BW14,"-")</f>
        <v>49333.333333333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148000</v>
      </c>
      <c r="CQ14" s="141">
        <v>148000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82</v>
      </c>
      <c r="C15" s="203"/>
      <c r="D15" s="203" t="s">
        <v>62</v>
      </c>
      <c r="E15" s="203" t="s">
        <v>63</v>
      </c>
      <c r="F15" s="203" t="s">
        <v>69</v>
      </c>
      <c r="G15" s="203"/>
      <c r="H15" s="90"/>
      <c r="I15" s="90"/>
      <c r="J15" s="188"/>
      <c r="K15" s="81">
        <v>17</v>
      </c>
      <c r="L15" s="81">
        <v>13</v>
      </c>
      <c r="M15" s="81">
        <v>4</v>
      </c>
      <c r="N15" s="91">
        <v>3</v>
      </c>
      <c r="O15" s="92">
        <v>0</v>
      </c>
      <c r="P15" s="93">
        <f>N15+O15</f>
        <v>3</v>
      </c>
      <c r="Q15" s="82">
        <f>IFERROR(P15/M15,"-")</f>
        <v>0.75</v>
      </c>
      <c r="R15" s="81">
        <v>0</v>
      </c>
      <c r="S15" s="81">
        <v>1</v>
      </c>
      <c r="T15" s="82">
        <f>IFERROR(S15/(O15+P15),"-")</f>
        <v>0.33333333333333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0.66666666666667</v>
      </c>
      <c r="BY15" s="128">
        <v>1</v>
      </c>
      <c r="BZ15" s="129">
        <f>IFERROR(BY15/BW15,"-")</f>
        <v>0.5</v>
      </c>
      <c r="CA15" s="130">
        <v>44000</v>
      </c>
      <c r="CB15" s="131">
        <f>IFERROR(CA15/BW15,"-")</f>
        <v>22000</v>
      </c>
      <c r="CC15" s="132"/>
      <c r="CD15" s="132"/>
      <c r="CE15" s="132">
        <v>1</v>
      </c>
      <c r="CF15" s="133">
        <v>1</v>
      </c>
      <c r="CG15" s="134">
        <f>IF(P15=0,"",IF(CF15=0,"",(CF15/P15)))</f>
        <v>0.33333333333333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>
        <v>44000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83</v>
      </c>
      <c r="C16" s="203"/>
      <c r="D16" s="203" t="s">
        <v>62</v>
      </c>
      <c r="E16" s="203" t="s">
        <v>63</v>
      </c>
      <c r="F16" s="203" t="s">
        <v>64</v>
      </c>
      <c r="G16" s="203" t="s">
        <v>81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2</v>
      </c>
      <c r="O16" s="92">
        <v>0</v>
      </c>
      <c r="P16" s="93">
        <f>N16+O16</f>
        <v>2</v>
      </c>
      <c r="Q16" s="82" t="str">
        <f>IFERROR(P16/M16,"-")</f>
        <v>-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2</v>
      </c>
      <c r="L17" s="81">
        <v>2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85</v>
      </c>
      <c r="C18" s="203"/>
      <c r="D18" s="203" t="s">
        <v>74</v>
      </c>
      <c r="E18" s="203" t="s">
        <v>75</v>
      </c>
      <c r="F18" s="203" t="s">
        <v>64</v>
      </c>
      <c r="G18" s="203" t="s">
        <v>81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4</v>
      </c>
      <c r="O18" s="92">
        <v>0</v>
      </c>
      <c r="P18" s="93">
        <f>N18+O18</f>
        <v>4</v>
      </c>
      <c r="Q18" s="82" t="str">
        <f>IFERROR(P18/M18,"-")</f>
        <v>-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0.25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1</v>
      </c>
      <c r="CG18" s="134">
        <f>IF(P18=0,"",IF(CF18=0,"",(CF18/P18)))</f>
        <v>0.25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74</v>
      </c>
      <c r="E19" s="203" t="s">
        <v>75</v>
      </c>
      <c r="F19" s="203" t="s">
        <v>69</v>
      </c>
      <c r="G19" s="203"/>
      <c r="H19" s="90"/>
      <c r="I19" s="90"/>
      <c r="J19" s="188"/>
      <c r="K19" s="81">
        <v>20</v>
      </c>
      <c r="L19" s="81">
        <v>7</v>
      </c>
      <c r="M19" s="81">
        <v>3</v>
      </c>
      <c r="N19" s="91">
        <v>2</v>
      </c>
      <c r="O19" s="92">
        <v>0</v>
      </c>
      <c r="P19" s="93">
        <f>N19+O19</f>
        <v>2</v>
      </c>
      <c r="Q19" s="82">
        <f>IFERROR(P19/M19,"-")</f>
        <v>0.66666666666667</v>
      </c>
      <c r="R19" s="81">
        <v>0</v>
      </c>
      <c r="S19" s="81">
        <v>0</v>
      </c>
      <c r="T19" s="82">
        <f>IFERROR(S19/(O19+P19),"-")</f>
        <v>0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0.5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1</v>
      </c>
      <c r="CG19" s="134">
        <f>IF(P19=0,"",IF(CF19=0,"",(CF19/P19)))</f>
        <v>0.5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74</v>
      </c>
      <c r="E20" s="203" t="s">
        <v>75</v>
      </c>
      <c r="F20" s="203" t="s">
        <v>64</v>
      </c>
      <c r="G20" s="203" t="s">
        <v>81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5</v>
      </c>
      <c r="O20" s="92">
        <v>0</v>
      </c>
      <c r="P20" s="93">
        <f>N20+O20</f>
        <v>5</v>
      </c>
      <c r="Q20" s="82" t="str">
        <f>IFERROR(P20/M20,"-")</f>
        <v>-</v>
      </c>
      <c r="R20" s="81">
        <v>0</v>
      </c>
      <c r="S20" s="81">
        <v>1</v>
      </c>
      <c r="T20" s="82">
        <f>IFERROR(S20/(O20+P20),"-")</f>
        <v>0.2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0.4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74</v>
      </c>
      <c r="E21" s="203" t="s">
        <v>75</v>
      </c>
      <c r="F21" s="203" t="s">
        <v>69</v>
      </c>
      <c r="G21" s="203"/>
      <c r="H21" s="90"/>
      <c r="I21" s="90"/>
      <c r="J21" s="188"/>
      <c r="K21" s="81">
        <v>14</v>
      </c>
      <c r="L21" s="81">
        <v>8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0.13913043478261</v>
      </c>
      <c r="B22" s="203" t="s">
        <v>89</v>
      </c>
      <c r="C22" s="203"/>
      <c r="D22" s="203" t="s">
        <v>90</v>
      </c>
      <c r="E22" s="203" t="s">
        <v>91</v>
      </c>
      <c r="F22" s="203" t="s">
        <v>64</v>
      </c>
      <c r="G22" s="203" t="s">
        <v>92</v>
      </c>
      <c r="H22" s="90" t="s">
        <v>93</v>
      </c>
      <c r="I22" s="90" t="s">
        <v>94</v>
      </c>
      <c r="J22" s="188">
        <v>230000</v>
      </c>
      <c r="K22" s="81">
        <v>0</v>
      </c>
      <c r="L22" s="81">
        <v>0</v>
      </c>
      <c r="M22" s="81">
        <v>0</v>
      </c>
      <c r="N22" s="91">
        <v>4</v>
      </c>
      <c r="O22" s="92">
        <v>0</v>
      </c>
      <c r="P22" s="93">
        <f>N22+O22</f>
        <v>4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6052.6315789474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-198000</v>
      </c>
      <c r="AB22" s="85">
        <f>SUM(X22:X27)/SUM(J22:J27)</f>
        <v>0.13913043478261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0.25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95</v>
      </c>
      <c r="C23" s="203"/>
      <c r="D23" s="203" t="s">
        <v>96</v>
      </c>
      <c r="E23" s="203" t="s">
        <v>97</v>
      </c>
      <c r="F23" s="203" t="s">
        <v>64</v>
      </c>
      <c r="G23" s="203"/>
      <c r="H23" s="90" t="s">
        <v>93</v>
      </c>
      <c r="I23" s="90"/>
      <c r="J23" s="188"/>
      <c r="K23" s="81">
        <v>0</v>
      </c>
      <c r="L23" s="81">
        <v>0</v>
      </c>
      <c r="M23" s="81">
        <v>0</v>
      </c>
      <c r="N23" s="91">
        <v>12</v>
      </c>
      <c r="O23" s="92">
        <v>0</v>
      </c>
      <c r="P23" s="93">
        <f>N23+O23</f>
        <v>12</v>
      </c>
      <c r="Q23" s="82" t="str">
        <f>IFERROR(P23/M23,"-")</f>
        <v>-</v>
      </c>
      <c r="R23" s="81">
        <v>0</v>
      </c>
      <c r="S23" s="81">
        <v>1</v>
      </c>
      <c r="T23" s="82">
        <f>IFERROR(S23/(O23+P23),"-")</f>
        <v>0.083333333333333</v>
      </c>
      <c r="U23" s="182"/>
      <c r="V23" s="84">
        <v>1</v>
      </c>
      <c r="W23" s="82">
        <f>IF(P23=0,"-",V23/P23)</f>
        <v>0.083333333333333</v>
      </c>
      <c r="X23" s="186">
        <v>3000</v>
      </c>
      <c r="Y23" s="187">
        <f>IFERROR(X23/P23,"-")</f>
        <v>250</v>
      </c>
      <c r="Z23" s="187">
        <f>IFERROR(X23/V23,"-")</f>
        <v>3000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0.083333333333333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6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5</v>
      </c>
      <c r="BX23" s="127">
        <f>IF(P23=0,"",IF(BW23=0,"",(BW23/P23)))</f>
        <v>0.41666666666667</v>
      </c>
      <c r="BY23" s="128">
        <v>1</v>
      </c>
      <c r="BZ23" s="129">
        <f>IFERROR(BY23/BW23,"-")</f>
        <v>0.2</v>
      </c>
      <c r="CA23" s="130">
        <v>3000</v>
      </c>
      <c r="CB23" s="131">
        <f>IFERROR(CA23/BW23,"-")</f>
        <v>600</v>
      </c>
      <c r="CC23" s="132">
        <v>1</v>
      </c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3000</v>
      </c>
      <c r="CQ23" s="141">
        <v>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98</v>
      </c>
      <c r="C24" s="203"/>
      <c r="D24" s="203" t="s">
        <v>99</v>
      </c>
      <c r="E24" s="203" t="s">
        <v>100</v>
      </c>
      <c r="F24" s="203" t="s">
        <v>64</v>
      </c>
      <c r="G24" s="203"/>
      <c r="H24" s="90" t="s">
        <v>93</v>
      </c>
      <c r="I24" s="90"/>
      <c r="J24" s="188"/>
      <c r="K24" s="81">
        <v>0</v>
      </c>
      <c r="L24" s="81">
        <v>0</v>
      </c>
      <c r="M24" s="81">
        <v>0</v>
      </c>
      <c r="N24" s="91">
        <v>8</v>
      </c>
      <c r="O24" s="92">
        <v>0</v>
      </c>
      <c r="P24" s="93">
        <f>N24+O24</f>
        <v>8</v>
      </c>
      <c r="Q24" s="82" t="str">
        <f>IFERROR(P24/M24,"-")</f>
        <v>-</v>
      </c>
      <c r="R24" s="81">
        <v>0</v>
      </c>
      <c r="S24" s="81">
        <v>2</v>
      </c>
      <c r="T24" s="82">
        <f>IFERROR(S24/(O24+P24),"-")</f>
        <v>0.25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1</v>
      </c>
      <c r="AN24" s="101">
        <f>IF(P24=0,"",IF(AM24=0,"",(AM24/P24)))</f>
        <v>0.125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0.125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0.375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0.25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1</v>
      </c>
      <c r="CG24" s="134">
        <f>IF(P24=0,"",IF(CF24=0,"",(CF24/P24)))</f>
        <v>0.125</v>
      </c>
      <c r="CH24" s="135"/>
      <c r="CI24" s="136">
        <f>IFERROR(CH24/CF24,"-")</f>
        <v>0</v>
      </c>
      <c r="CJ24" s="137"/>
      <c r="CK24" s="138">
        <f>IFERROR(CJ24/CF24,"-")</f>
        <v>0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101</v>
      </c>
      <c r="C25" s="203"/>
      <c r="D25" s="203" t="s">
        <v>102</v>
      </c>
      <c r="E25" s="203" t="s">
        <v>103</v>
      </c>
      <c r="F25" s="203" t="s">
        <v>104</v>
      </c>
      <c r="G25" s="203"/>
      <c r="H25" s="90" t="s">
        <v>93</v>
      </c>
      <c r="I25" s="90"/>
      <c r="J25" s="188"/>
      <c r="K25" s="81">
        <v>8</v>
      </c>
      <c r="L25" s="81">
        <v>0</v>
      </c>
      <c r="M25" s="81">
        <v>30</v>
      </c>
      <c r="N25" s="91">
        <v>2</v>
      </c>
      <c r="O25" s="92">
        <v>0</v>
      </c>
      <c r="P25" s="93">
        <f>N25+O25</f>
        <v>2</v>
      </c>
      <c r="Q25" s="82">
        <f>IFERROR(P25/M25,"-")</f>
        <v>0.066666666666667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64</v>
      </c>
      <c r="G26" s="203"/>
      <c r="H26" s="90" t="s">
        <v>93</v>
      </c>
      <c r="I26" s="90"/>
      <c r="J26" s="188"/>
      <c r="K26" s="81">
        <v>0</v>
      </c>
      <c r="L26" s="81">
        <v>0</v>
      </c>
      <c r="M26" s="81">
        <v>0</v>
      </c>
      <c r="N26" s="91">
        <v>8</v>
      </c>
      <c r="O26" s="92">
        <v>0</v>
      </c>
      <c r="P26" s="93">
        <f>N26+O26</f>
        <v>8</v>
      </c>
      <c r="Q26" s="82" t="str">
        <f>IFERROR(P26/M26,"-")</f>
        <v>-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2</v>
      </c>
      <c r="AN26" s="101">
        <f>IF(P26=0,"",IF(AM26=0,"",(AM26/P26)))</f>
        <v>0.25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4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0.25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56</v>
      </c>
      <c r="L27" s="81">
        <v>27</v>
      </c>
      <c r="M27" s="81">
        <v>40</v>
      </c>
      <c r="N27" s="91">
        <v>4</v>
      </c>
      <c r="O27" s="92">
        <v>0</v>
      </c>
      <c r="P27" s="93">
        <f>N27+O27</f>
        <v>4</v>
      </c>
      <c r="Q27" s="82">
        <f>IFERROR(P27/M27,"-")</f>
        <v>0.1</v>
      </c>
      <c r="R27" s="81">
        <v>1</v>
      </c>
      <c r="S27" s="81">
        <v>0</v>
      </c>
      <c r="T27" s="82">
        <f>IFERROR(S27/(O27+P27),"-")</f>
        <v>0</v>
      </c>
      <c r="U27" s="182"/>
      <c r="V27" s="84">
        <v>1</v>
      </c>
      <c r="W27" s="82">
        <f>IF(P27=0,"-",V27/P27)</f>
        <v>0.25</v>
      </c>
      <c r="X27" s="186">
        <v>29000</v>
      </c>
      <c r="Y27" s="187">
        <f>IFERROR(X27/P27,"-")</f>
        <v>7250</v>
      </c>
      <c r="Z27" s="187">
        <f>IFERROR(X27/V27,"-")</f>
        <v>29000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0.25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>
        <v>1</v>
      </c>
      <c r="BZ27" s="129">
        <f>IFERROR(BY27/BW27,"-")</f>
        <v>0.5</v>
      </c>
      <c r="CA27" s="130">
        <v>29000</v>
      </c>
      <c r="CB27" s="131">
        <f>IFERROR(CA27/BW27,"-")</f>
        <v>14500</v>
      </c>
      <c r="CC27" s="132"/>
      <c r="CD27" s="132"/>
      <c r="CE27" s="132">
        <v>1</v>
      </c>
      <c r="CF27" s="133">
        <v>1</v>
      </c>
      <c r="CG27" s="134">
        <f>IF(P27=0,"",IF(CF27=0,"",(CF27/P27)))</f>
        <v>0.25</v>
      </c>
      <c r="CH27" s="135">
        <v>1</v>
      </c>
      <c r="CI27" s="136">
        <f>IFERROR(CH27/CF27,"-")</f>
        <v>1</v>
      </c>
      <c r="CJ27" s="137">
        <v>3000</v>
      </c>
      <c r="CK27" s="138">
        <f>IFERROR(CJ27/CF27,"-")</f>
        <v>3000</v>
      </c>
      <c r="CL27" s="139">
        <v>1</v>
      </c>
      <c r="CM27" s="139"/>
      <c r="CN27" s="139"/>
      <c r="CO27" s="140">
        <v>1</v>
      </c>
      <c r="CP27" s="141">
        <v>29000</v>
      </c>
      <c r="CQ27" s="141">
        <v>29000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0.19787234042553</v>
      </c>
      <c r="B28" s="203" t="s">
        <v>110</v>
      </c>
      <c r="C28" s="203"/>
      <c r="D28" s="203" t="s">
        <v>111</v>
      </c>
      <c r="E28" s="203" t="s">
        <v>112</v>
      </c>
      <c r="F28" s="203" t="s">
        <v>64</v>
      </c>
      <c r="G28" s="203" t="s">
        <v>113</v>
      </c>
      <c r="H28" s="90" t="s">
        <v>114</v>
      </c>
      <c r="I28" s="90"/>
      <c r="J28" s="188">
        <v>470000</v>
      </c>
      <c r="K28" s="81">
        <v>0</v>
      </c>
      <c r="L28" s="81">
        <v>0</v>
      </c>
      <c r="M28" s="81">
        <v>0</v>
      </c>
      <c r="N28" s="91">
        <v>9</v>
      </c>
      <c r="O28" s="92">
        <v>0</v>
      </c>
      <c r="P28" s="93">
        <f>N28+O28</f>
        <v>9</v>
      </c>
      <c r="Q28" s="82" t="str">
        <f>IFERROR(P28/M28,"-")</f>
        <v>-</v>
      </c>
      <c r="R28" s="81">
        <v>2</v>
      </c>
      <c r="S28" s="81">
        <v>0</v>
      </c>
      <c r="T28" s="82">
        <f>IFERROR(S28/(O28+P28),"-")</f>
        <v>0</v>
      </c>
      <c r="U28" s="182">
        <f>IFERROR(J28/SUM(P28:P32),"-")</f>
        <v>13428.571428571</v>
      </c>
      <c r="V28" s="84">
        <v>3</v>
      </c>
      <c r="W28" s="82">
        <f>IF(P28=0,"-",V28/P28)</f>
        <v>0.33333333333333</v>
      </c>
      <c r="X28" s="186">
        <v>54000</v>
      </c>
      <c r="Y28" s="187">
        <f>IFERROR(X28/P28,"-")</f>
        <v>6000</v>
      </c>
      <c r="Z28" s="187">
        <f>IFERROR(X28/V28,"-")</f>
        <v>18000</v>
      </c>
      <c r="AA28" s="188">
        <f>SUM(X28:X32)-SUM(J28:J32)</f>
        <v>-377000</v>
      </c>
      <c r="AB28" s="85">
        <f>SUM(X28:X32)/SUM(J28:J32)</f>
        <v>0.19787234042553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0.11111111111111</v>
      </c>
      <c r="AO28" s="100">
        <v>1</v>
      </c>
      <c r="AP28" s="102">
        <f>IFERROR(AP28/AM28,"-")</f>
        <v>0</v>
      </c>
      <c r="AQ28" s="103">
        <v>18000</v>
      </c>
      <c r="AR28" s="104">
        <f>IFERROR(AQ28/AM28,"-")</f>
        <v>18000</v>
      </c>
      <c r="AS28" s="105"/>
      <c r="AT28" s="105"/>
      <c r="AU28" s="105">
        <v>1</v>
      </c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0.22222222222222</v>
      </c>
      <c r="BP28" s="121">
        <v>2</v>
      </c>
      <c r="BQ28" s="122">
        <f>IFERROR(BP28/BN28,"-")</f>
        <v>1</v>
      </c>
      <c r="BR28" s="123">
        <v>36000</v>
      </c>
      <c r="BS28" s="124">
        <f>IFERROR(BR28/BN28,"-")</f>
        <v>18000</v>
      </c>
      <c r="BT28" s="125">
        <v>1</v>
      </c>
      <c r="BU28" s="125"/>
      <c r="BV28" s="125">
        <v>1</v>
      </c>
      <c r="BW28" s="126">
        <v>5</v>
      </c>
      <c r="BX28" s="127">
        <f>IF(P28=0,"",IF(BW28=0,"",(BW28/P28)))</f>
        <v>0.55555555555556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0.11111111111111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54000</v>
      </c>
      <c r="CQ28" s="141">
        <v>33000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116</v>
      </c>
      <c r="E29" s="203" t="s">
        <v>63</v>
      </c>
      <c r="F29" s="203" t="s">
        <v>64</v>
      </c>
      <c r="G29" s="203"/>
      <c r="H29" s="90" t="s">
        <v>114</v>
      </c>
      <c r="I29" s="90"/>
      <c r="J29" s="188"/>
      <c r="K29" s="81">
        <v>0</v>
      </c>
      <c r="L29" s="81">
        <v>0</v>
      </c>
      <c r="M29" s="81">
        <v>0</v>
      </c>
      <c r="N29" s="91">
        <v>7</v>
      </c>
      <c r="O29" s="92">
        <v>0</v>
      </c>
      <c r="P29" s="93">
        <f>N29+O29</f>
        <v>7</v>
      </c>
      <c r="Q29" s="82" t="str">
        <f>IFERROR(P29/M29,"-")</f>
        <v>-</v>
      </c>
      <c r="R29" s="81">
        <v>1</v>
      </c>
      <c r="S29" s="81">
        <v>1</v>
      </c>
      <c r="T29" s="82">
        <f>IFERROR(S29/(O29+P29),"-")</f>
        <v>0.14285714285714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0.14285714285714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2</v>
      </c>
      <c r="BF29" s="113">
        <f>IF(P29=0,"",IF(BE29=0,"",(BE29/P29)))</f>
        <v>0.28571428571429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0.14285714285714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0.14285714285714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2</v>
      </c>
      <c r="CG29" s="134">
        <f>IF(P29=0,"",IF(CF29=0,"",(CF29/P29)))</f>
        <v>0.28571428571429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117</v>
      </c>
      <c r="C30" s="203"/>
      <c r="D30" s="203" t="s">
        <v>118</v>
      </c>
      <c r="E30" s="203" t="s">
        <v>119</v>
      </c>
      <c r="F30" s="203" t="s">
        <v>104</v>
      </c>
      <c r="G30" s="203"/>
      <c r="H30" s="90" t="s">
        <v>114</v>
      </c>
      <c r="I30" s="90"/>
      <c r="J30" s="188"/>
      <c r="K30" s="81">
        <v>18</v>
      </c>
      <c r="L30" s="81">
        <v>0</v>
      </c>
      <c r="M30" s="81">
        <v>53</v>
      </c>
      <c r="N30" s="91">
        <v>7</v>
      </c>
      <c r="O30" s="92">
        <v>0</v>
      </c>
      <c r="P30" s="93">
        <f>N30+O30</f>
        <v>7</v>
      </c>
      <c r="Q30" s="82">
        <f>IFERROR(P30/M30,"-")</f>
        <v>0.13207547169811</v>
      </c>
      <c r="R30" s="81">
        <v>0</v>
      </c>
      <c r="S30" s="81">
        <v>2</v>
      </c>
      <c r="T30" s="82">
        <f>IFERROR(S30/(O30+P30),"-")</f>
        <v>0.28571428571429</v>
      </c>
      <c r="U30" s="182"/>
      <c r="V30" s="84">
        <v>3</v>
      </c>
      <c r="W30" s="82">
        <f>IF(P30=0,"-",V30/P30)</f>
        <v>0.42857142857143</v>
      </c>
      <c r="X30" s="186">
        <v>39000</v>
      </c>
      <c r="Y30" s="187">
        <f>IFERROR(X30/P30,"-")</f>
        <v>5571.4285714286</v>
      </c>
      <c r="Z30" s="187">
        <f>IFERROR(X30/V30,"-")</f>
        <v>13000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>
        <v>1</v>
      </c>
      <c r="AN30" s="101">
        <f>IF(P30=0,"",IF(AM30=0,"",(AM30/P30)))</f>
        <v>0.14285714285714</v>
      </c>
      <c r="AO30" s="100"/>
      <c r="AP30" s="102">
        <f>IFERROR(AP30/AM30,"-")</f>
        <v>0</v>
      </c>
      <c r="AQ30" s="103"/>
      <c r="AR30" s="104">
        <f>IFERROR(AQ30/AM30,"-")</f>
        <v>0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0.14285714285714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3</v>
      </c>
      <c r="BX30" s="127">
        <f>IF(P30=0,"",IF(BW30=0,"",(BW30/P30)))</f>
        <v>0.42857142857143</v>
      </c>
      <c r="BY30" s="128">
        <v>2</v>
      </c>
      <c r="BZ30" s="129">
        <f>IFERROR(BY30/BW30,"-")</f>
        <v>0.66666666666667</v>
      </c>
      <c r="CA30" s="130">
        <v>9000</v>
      </c>
      <c r="CB30" s="131">
        <f>IFERROR(CA30/BW30,"-")</f>
        <v>3000</v>
      </c>
      <c r="CC30" s="132">
        <v>1</v>
      </c>
      <c r="CD30" s="132">
        <v>1</v>
      </c>
      <c r="CE30" s="132"/>
      <c r="CF30" s="133">
        <v>2</v>
      </c>
      <c r="CG30" s="134">
        <f>IF(P30=0,"",IF(CF30=0,"",(CF30/P30)))</f>
        <v>0.28571428571429</v>
      </c>
      <c r="CH30" s="135">
        <v>1</v>
      </c>
      <c r="CI30" s="136">
        <f>IFERROR(CH30/CF30,"-")</f>
        <v>0.5</v>
      </c>
      <c r="CJ30" s="137">
        <v>30000</v>
      </c>
      <c r="CK30" s="138">
        <f>IFERROR(CJ30/CF30,"-")</f>
        <v>15000</v>
      </c>
      <c r="CL30" s="139"/>
      <c r="CM30" s="139"/>
      <c r="CN30" s="139">
        <v>1</v>
      </c>
      <c r="CO30" s="140">
        <v>3</v>
      </c>
      <c r="CP30" s="141">
        <v>39000</v>
      </c>
      <c r="CQ30" s="141">
        <v>30000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120</v>
      </c>
      <c r="C31" s="203"/>
      <c r="D31" s="203" t="s">
        <v>121</v>
      </c>
      <c r="E31" s="203" t="s">
        <v>122</v>
      </c>
      <c r="F31" s="203" t="s">
        <v>64</v>
      </c>
      <c r="G31" s="203"/>
      <c r="H31" s="90" t="s">
        <v>114</v>
      </c>
      <c r="I31" s="90"/>
      <c r="J31" s="188"/>
      <c r="K31" s="81">
        <v>0</v>
      </c>
      <c r="L31" s="81">
        <v>0</v>
      </c>
      <c r="M31" s="81">
        <v>0</v>
      </c>
      <c r="N31" s="91">
        <v>7</v>
      </c>
      <c r="O31" s="92">
        <v>0</v>
      </c>
      <c r="P31" s="93">
        <f>N31+O31</f>
        <v>7</v>
      </c>
      <c r="Q31" s="82" t="str">
        <f>IFERROR(P31/M31,"-")</f>
        <v>-</v>
      </c>
      <c r="R31" s="81">
        <v>0</v>
      </c>
      <c r="S31" s="81">
        <v>3</v>
      </c>
      <c r="T31" s="82">
        <f>IFERROR(S31/(O31+P31),"-")</f>
        <v>0.42857142857143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2</v>
      </c>
      <c r="AW31" s="107">
        <f>IF(P31=0,"",IF(AV31=0,"",(AV31/P31)))</f>
        <v>0.28571428571429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0.14285714285714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0.28571428571429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0.28571428571429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123</v>
      </c>
      <c r="C32" s="203"/>
      <c r="D32" s="203" t="s">
        <v>109</v>
      </c>
      <c r="E32" s="203" t="s">
        <v>109</v>
      </c>
      <c r="F32" s="203" t="s">
        <v>69</v>
      </c>
      <c r="G32" s="203"/>
      <c r="H32" s="90"/>
      <c r="I32" s="90"/>
      <c r="J32" s="188"/>
      <c r="K32" s="81">
        <v>68</v>
      </c>
      <c r="L32" s="81">
        <v>43</v>
      </c>
      <c r="M32" s="81">
        <v>24</v>
      </c>
      <c r="N32" s="91">
        <v>5</v>
      </c>
      <c r="O32" s="92">
        <v>0</v>
      </c>
      <c r="P32" s="93">
        <f>N32+O32</f>
        <v>5</v>
      </c>
      <c r="Q32" s="82">
        <f>IFERROR(P32/M32,"-")</f>
        <v>0.20833333333333</v>
      </c>
      <c r="R32" s="81">
        <v>0</v>
      </c>
      <c r="S32" s="81">
        <v>1</v>
      </c>
      <c r="T32" s="82">
        <f>IFERROR(S32/(O32+P32),"-")</f>
        <v>0.2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0.2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0.2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3</v>
      </c>
      <c r="CG32" s="134">
        <f>IF(P32=0,"",IF(CF32=0,"",(CF32/P32)))</f>
        <v>0.6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0.085</v>
      </c>
      <c r="B33" s="203" t="s">
        <v>124</v>
      </c>
      <c r="C33" s="203"/>
      <c r="D33" s="203" t="s">
        <v>125</v>
      </c>
      <c r="E33" s="203" t="s">
        <v>126</v>
      </c>
      <c r="F33" s="203" t="s">
        <v>64</v>
      </c>
      <c r="G33" s="203" t="s">
        <v>127</v>
      </c>
      <c r="H33" s="90" t="s">
        <v>128</v>
      </c>
      <c r="I33" s="90" t="s">
        <v>129</v>
      </c>
      <c r="J33" s="188">
        <v>400000</v>
      </c>
      <c r="K33" s="81">
        <v>0</v>
      </c>
      <c r="L33" s="81">
        <v>0</v>
      </c>
      <c r="M33" s="81">
        <v>0</v>
      </c>
      <c r="N33" s="91">
        <v>0</v>
      </c>
      <c r="O33" s="92">
        <v>0</v>
      </c>
      <c r="P33" s="93">
        <f>N33+O33</f>
        <v>0</v>
      </c>
      <c r="Q33" s="82" t="str">
        <f>IFERROR(P33/M33,"-")</f>
        <v>-</v>
      </c>
      <c r="R33" s="81">
        <v>0</v>
      </c>
      <c r="S33" s="81">
        <v>0</v>
      </c>
      <c r="T33" s="82" t="str">
        <f>IFERROR(S33/(O33+P33),"-")</f>
        <v>-</v>
      </c>
      <c r="U33" s="182">
        <f>IFERROR(J33/SUM(P33:P37),"-")</f>
        <v>11428.571428571</v>
      </c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>
        <f>SUM(X33:X37)-SUM(J33:J37)</f>
        <v>-366000</v>
      </c>
      <c r="AB33" s="85">
        <f>SUM(X33:X37)/SUM(J33:J37)</f>
        <v>0.085</v>
      </c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131</v>
      </c>
      <c r="E34" s="203" t="s">
        <v>100</v>
      </c>
      <c r="F34" s="203" t="s">
        <v>64</v>
      </c>
      <c r="G34" s="203"/>
      <c r="H34" s="90" t="s">
        <v>128</v>
      </c>
      <c r="I34" s="90"/>
      <c r="J34" s="188"/>
      <c r="K34" s="81">
        <v>0</v>
      </c>
      <c r="L34" s="81">
        <v>0</v>
      </c>
      <c r="M34" s="81">
        <v>0</v>
      </c>
      <c r="N34" s="91">
        <v>16</v>
      </c>
      <c r="O34" s="92">
        <v>0</v>
      </c>
      <c r="P34" s="93">
        <f>N34+O34</f>
        <v>16</v>
      </c>
      <c r="Q34" s="82" t="str">
        <f>IFERROR(P34/M34,"-")</f>
        <v>-</v>
      </c>
      <c r="R34" s="81">
        <v>0</v>
      </c>
      <c r="S34" s="81">
        <v>1</v>
      </c>
      <c r="T34" s="82">
        <f>IFERROR(S34/(O34+P34),"-")</f>
        <v>0.0625</v>
      </c>
      <c r="U34" s="182"/>
      <c r="V34" s="84">
        <v>1</v>
      </c>
      <c r="W34" s="82">
        <f>IF(P34=0,"-",V34/P34)</f>
        <v>0.0625</v>
      </c>
      <c r="X34" s="186">
        <v>34000</v>
      </c>
      <c r="Y34" s="187">
        <f>IFERROR(X34/P34,"-")</f>
        <v>2125</v>
      </c>
      <c r="Z34" s="187">
        <f>IFERROR(X34/V34,"-")</f>
        <v>34000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0.0625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4</v>
      </c>
      <c r="BO34" s="120">
        <f>IF(P34=0,"",IF(BN34=0,"",(BN34/P34)))</f>
        <v>0.25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4</v>
      </c>
      <c r="BX34" s="127">
        <f>IF(P34=0,"",IF(BW34=0,"",(BW34/P34)))</f>
        <v>0.25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3</v>
      </c>
      <c r="CG34" s="134">
        <f>IF(P34=0,"",IF(CF34=0,"",(CF34/P34)))</f>
        <v>0.1875</v>
      </c>
      <c r="CH34" s="135">
        <v>1</v>
      </c>
      <c r="CI34" s="136">
        <f>IFERROR(CH34/CF34,"-")</f>
        <v>0.33333333333333</v>
      </c>
      <c r="CJ34" s="137">
        <v>34000</v>
      </c>
      <c r="CK34" s="138">
        <f>IFERROR(CJ34/CF34,"-")</f>
        <v>11333.333333333</v>
      </c>
      <c r="CL34" s="139"/>
      <c r="CM34" s="139"/>
      <c r="CN34" s="139">
        <v>1</v>
      </c>
      <c r="CO34" s="140">
        <v>1</v>
      </c>
      <c r="CP34" s="141">
        <v>34000</v>
      </c>
      <c r="CQ34" s="141">
        <v>34000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133</v>
      </c>
      <c r="E35" s="203" t="s">
        <v>134</v>
      </c>
      <c r="F35" s="203" t="s">
        <v>104</v>
      </c>
      <c r="G35" s="203"/>
      <c r="H35" s="90" t="s">
        <v>128</v>
      </c>
      <c r="I35" s="90"/>
      <c r="J35" s="188"/>
      <c r="K35" s="81">
        <v>14</v>
      </c>
      <c r="L35" s="81">
        <v>0</v>
      </c>
      <c r="M35" s="81">
        <v>47</v>
      </c>
      <c r="N35" s="91">
        <v>4</v>
      </c>
      <c r="O35" s="92">
        <v>0</v>
      </c>
      <c r="P35" s="93">
        <f>N35+O35</f>
        <v>4</v>
      </c>
      <c r="Q35" s="82">
        <f>IFERROR(P35/M35,"-")</f>
        <v>0.085106382978723</v>
      </c>
      <c r="R35" s="81">
        <v>0</v>
      </c>
      <c r="S35" s="81">
        <v>1</v>
      </c>
      <c r="T35" s="82">
        <f>IFERROR(S35/(O35+P35),"-")</f>
        <v>0.25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0.25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0.25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136</v>
      </c>
      <c r="E36" s="203" t="s">
        <v>137</v>
      </c>
      <c r="F36" s="203" t="s">
        <v>64</v>
      </c>
      <c r="G36" s="203"/>
      <c r="H36" s="90" t="s">
        <v>128</v>
      </c>
      <c r="I36" s="90"/>
      <c r="J36" s="188"/>
      <c r="K36" s="81">
        <v>0</v>
      </c>
      <c r="L36" s="81">
        <v>0</v>
      </c>
      <c r="M36" s="81">
        <v>0</v>
      </c>
      <c r="N36" s="91">
        <v>5</v>
      </c>
      <c r="O36" s="92">
        <v>0</v>
      </c>
      <c r="P36" s="93">
        <f>N36+O36</f>
        <v>5</v>
      </c>
      <c r="Q36" s="82" t="str">
        <f>IFERROR(P36/M36,"-")</f>
        <v>-</v>
      </c>
      <c r="R36" s="81">
        <v>0</v>
      </c>
      <c r="S36" s="81">
        <v>1</v>
      </c>
      <c r="T36" s="82">
        <f>IFERROR(S36/(O36+P36),"-")</f>
        <v>0.2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3</v>
      </c>
      <c r="BO36" s="120">
        <f>IF(P36=0,"",IF(BN36=0,"",(BN36/P36)))</f>
        <v>0.6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2</v>
      </c>
      <c r="BX36" s="127">
        <f>IF(P36=0,"",IF(BW36=0,"",(BW36/P36)))</f>
        <v>0.4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138</v>
      </c>
      <c r="C37" s="203"/>
      <c r="D37" s="203" t="s">
        <v>109</v>
      </c>
      <c r="E37" s="203" t="s">
        <v>109</v>
      </c>
      <c r="F37" s="203" t="s">
        <v>69</v>
      </c>
      <c r="G37" s="203"/>
      <c r="H37" s="90"/>
      <c r="I37" s="90"/>
      <c r="J37" s="188"/>
      <c r="K37" s="81">
        <v>74</v>
      </c>
      <c r="L37" s="81">
        <v>48</v>
      </c>
      <c r="M37" s="81">
        <v>13</v>
      </c>
      <c r="N37" s="91">
        <v>10</v>
      </c>
      <c r="O37" s="92">
        <v>0</v>
      </c>
      <c r="P37" s="93">
        <f>N37+O37</f>
        <v>10</v>
      </c>
      <c r="Q37" s="82">
        <f>IFERROR(P37/M37,"-")</f>
        <v>0.76923076923077</v>
      </c>
      <c r="R37" s="81">
        <v>0</v>
      </c>
      <c r="S37" s="81">
        <v>1</v>
      </c>
      <c r="T37" s="82">
        <f>IFERROR(S37/(O37+P37),"-")</f>
        <v>0.1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4</v>
      </c>
      <c r="BO37" s="120">
        <f>IF(P37=0,"",IF(BN37=0,"",(BN37/P37)))</f>
        <v>0.4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5</v>
      </c>
      <c r="BX37" s="127">
        <f>IF(P37=0,"",IF(BW37=0,"",(BW37/P37)))</f>
        <v>0.5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1.2538461538462</v>
      </c>
      <c r="B38" s="203" t="s">
        <v>139</v>
      </c>
      <c r="C38" s="203"/>
      <c r="D38" s="203" t="s">
        <v>131</v>
      </c>
      <c r="E38" s="203" t="s">
        <v>100</v>
      </c>
      <c r="F38" s="203" t="s">
        <v>64</v>
      </c>
      <c r="G38" s="203" t="s">
        <v>140</v>
      </c>
      <c r="H38" s="90" t="s">
        <v>141</v>
      </c>
      <c r="I38" s="90" t="s">
        <v>142</v>
      </c>
      <c r="J38" s="188">
        <v>260000</v>
      </c>
      <c r="K38" s="81">
        <v>0</v>
      </c>
      <c r="L38" s="81">
        <v>0</v>
      </c>
      <c r="M38" s="81">
        <v>0</v>
      </c>
      <c r="N38" s="91">
        <v>18</v>
      </c>
      <c r="O38" s="92">
        <v>0</v>
      </c>
      <c r="P38" s="93">
        <f>N38+O38</f>
        <v>18</v>
      </c>
      <c r="Q38" s="82" t="str">
        <f>IFERROR(P38/M38,"-")</f>
        <v>-</v>
      </c>
      <c r="R38" s="81">
        <v>0</v>
      </c>
      <c r="S38" s="81">
        <v>2</v>
      </c>
      <c r="T38" s="82">
        <f>IFERROR(S38/(O38+P38),"-")</f>
        <v>0.11111111111111</v>
      </c>
      <c r="U38" s="182">
        <f>IFERROR(J38/SUM(P38:P41),"-")</f>
        <v>7878.7878787879</v>
      </c>
      <c r="V38" s="84">
        <v>1</v>
      </c>
      <c r="W38" s="82">
        <f>IF(P38=0,"-",V38/P38)</f>
        <v>0.055555555555556</v>
      </c>
      <c r="X38" s="186">
        <v>9000</v>
      </c>
      <c r="Y38" s="187">
        <f>IFERROR(X38/P38,"-")</f>
        <v>500</v>
      </c>
      <c r="Z38" s="187">
        <f>IFERROR(X38/V38,"-")</f>
        <v>9000</v>
      </c>
      <c r="AA38" s="188">
        <f>SUM(X38:X41)-SUM(J38:J41)</f>
        <v>66000</v>
      </c>
      <c r="AB38" s="85">
        <f>SUM(X38:X41)/SUM(J38:J41)</f>
        <v>1.2538461538462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3</v>
      </c>
      <c r="AW38" s="107">
        <f>IF(P38=0,"",IF(AV38=0,"",(AV38/P38)))</f>
        <v>0.16666666666667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2</v>
      </c>
      <c r="BF38" s="113">
        <f>IF(P38=0,"",IF(BE38=0,"",(BE38/P38)))</f>
        <v>0.11111111111111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8</v>
      </c>
      <c r="BO38" s="120">
        <f>IF(P38=0,"",IF(BN38=0,"",(BN38/P38)))</f>
        <v>0.44444444444444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5</v>
      </c>
      <c r="BX38" s="127">
        <f>IF(P38=0,"",IF(BW38=0,"",(BW38/P38)))</f>
        <v>0.27777777777778</v>
      </c>
      <c r="BY38" s="128">
        <v>1</v>
      </c>
      <c r="BZ38" s="129">
        <f>IFERROR(BY38/BW38,"-")</f>
        <v>0.2</v>
      </c>
      <c r="CA38" s="130">
        <v>9000</v>
      </c>
      <c r="CB38" s="131">
        <f>IFERROR(CA38/BW38,"-")</f>
        <v>1800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9000</v>
      </c>
      <c r="CQ38" s="141">
        <v>9000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136</v>
      </c>
      <c r="E39" s="203" t="s">
        <v>137</v>
      </c>
      <c r="F39" s="203" t="s">
        <v>64</v>
      </c>
      <c r="G39" s="203"/>
      <c r="H39" s="90" t="s">
        <v>141</v>
      </c>
      <c r="I39" s="90" t="s">
        <v>144</v>
      </c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0.42857142857143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0.14285714285714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2</v>
      </c>
      <c r="BX39" s="127">
        <f>IF(P39=0,"",IF(BW39=0,"",(BW39/P39)))</f>
        <v>0.28571428571429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>
        <v>1</v>
      </c>
      <c r="CG39" s="134">
        <f>IF(P39=0,"",IF(CF39=0,"",(CF39/P39)))</f>
        <v>0.14285714285714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145</v>
      </c>
      <c r="C40" s="203"/>
      <c r="D40" s="203" t="s">
        <v>146</v>
      </c>
      <c r="E40" s="203" t="s">
        <v>147</v>
      </c>
      <c r="F40" s="203" t="s">
        <v>104</v>
      </c>
      <c r="G40" s="203"/>
      <c r="H40" s="90" t="s">
        <v>141</v>
      </c>
      <c r="I40" s="90" t="s">
        <v>148</v>
      </c>
      <c r="J40" s="188"/>
      <c r="K40" s="81">
        <v>10</v>
      </c>
      <c r="L40" s="81">
        <v>0</v>
      </c>
      <c r="M40" s="81">
        <v>30</v>
      </c>
      <c r="N40" s="91">
        <v>4</v>
      </c>
      <c r="O40" s="92">
        <v>0</v>
      </c>
      <c r="P40" s="93">
        <f>N40+O40</f>
        <v>4</v>
      </c>
      <c r="Q40" s="82">
        <f>IFERROR(P40/M40,"-")</f>
        <v>0.13333333333333</v>
      </c>
      <c r="R40" s="81">
        <v>1</v>
      </c>
      <c r="S40" s="81">
        <v>3</v>
      </c>
      <c r="T40" s="82">
        <f>IFERROR(S40/(O40+P40),"-")</f>
        <v>0.75</v>
      </c>
      <c r="U40" s="182"/>
      <c r="V40" s="84">
        <v>1</v>
      </c>
      <c r="W40" s="82">
        <f>IF(P40=0,"-",V40/P40)</f>
        <v>0.25</v>
      </c>
      <c r="X40" s="186">
        <v>17000</v>
      </c>
      <c r="Y40" s="187">
        <f>IFERROR(X40/P40,"-")</f>
        <v>4250</v>
      </c>
      <c r="Z40" s="187">
        <f>IFERROR(X40/V40,"-")</f>
        <v>17000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0.25</v>
      </c>
      <c r="BY40" s="128">
        <v>1</v>
      </c>
      <c r="BZ40" s="129">
        <f>IFERROR(BY40/BW40,"-")</f>
        <v>1</v>
      </c>
      <c r="CA40" s="130">
        <v>17000</v>
      </c>
      <c r="CB40" s="131">
        <f>IFERROR(CA40/BW40,"-")</f>
        <v>17000</v>
      </c>
      <c r="CC40" s="132"/>
      <c r="CD40" s="132"/>
      <c r="CE40" s="132">
        <v>1</v>
      </c>
      <c r="CF40" s="133">
        <v>1</v>
      </c>
      <c r="CG40" s="134">
        <f>IF(P40=0,"",IF(CF40=0,"",(CF40/P40)))</f>
        <v>0.25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1</v>
      </c>
      <c r="CP40" s="141">
        <v>17000</v>
      </c>
      <c r="CQ40" s="141">
        <v>17000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149</v>
      </c>
      <c r="C41" s="203"/>
      <c r="D41" s="203" t="s">
        <v>109</v>
      </c>
      <c r="E41" s="203" t="s">
        <v>109</v>
      </c>
      <c r="F41" s="203" t="s">
        <v>69</v>
      </c>
      <c r="G41" s="203"/>
      <c r="H41" s="90"/>
      <c r="I41" s="90"/>
      <c r="J41" s="188"/>
      <c r="K41" s="81">
        <v>43</v>
      </c>
      <c r="L41" s="81">
        <v>32</v>
      </c>
      <c r="M41" s="81">
        <v>12</v>
      </c>
      <c r="N41" s="91">
        <v>4</v>
      </c>
      <c r="O41" s="92">
        <v>0</v>
      </c>
      <c r="P41" s="93">
        <f>N41+O41</f>
        <v>4</v>
      </c>
      <c r="Q41" s="82">
        <f>IFERROR(P41/M41,"-")</f>
        <v>0.33333333333333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1</v>
      </c>
      <c r="W41" s="82">
        <f>IF(P41=0,"-",V41/P41)</f>
        <v>0.25</v>
      </c>
      <c r="X41" s="186">
        <v>300000</v>
      </c>
      <c r="Y41" s="187">
        <f>IFERROR(X41/P41,"-")</f>
        <v>75000</v>
      </c>
      <c r="Z41" s="187">
        <f>IFERROR(X41/V41,"-")</f>
        <v>300000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>
        <v>1</v>
      </c>
      <c r="BQ41" s="122">
        <f>IFERROR(BP41/BN41,"-")</f>
        <v>1</v>
      </c>
      <c r="BR41" s="123">
        <v>300000</v>
      </c>
      <c r="BS41" s="124">
        <f>IFERROR(BR41/BN41,"-")</f>
        <v>300000</v>
      </c>
      <c r="BT41" s="125"/>
      <c r="BU41" s="125"/>
      <c r="BV41" s="125">
        <v>1</v>
      </c>
      <c r="BW41" s="126">
        <v>3</v>
      </c>
      <c r="BX41" s="127">
        <f>IF(P41=0,"",IF(BW41=0,"",(BW41/P41)))</f>
        <v>0.75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300000</v>
      </c>
      <c r="CQ41" s="141">
        <v>300000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</v>
      </c>
      <c r="B42" s="203" t="s">
        <v>150</v>
      </c>
      <c r="C42" s="203"/>
      <c r="D42" s="203" t="s">
        <v>90</v>
      </c>
      <c r="E42" s="203" t="s">
        <v>91</v>
      </c>
      <c r="F42" s="203" t="s">
        <v>64</v>
      </c>
      <c r="G42" s="203" t="s">
        <v>151</v>
      </c>
      <c r="H42" s="90" t="s">
        <v>152</v>
      </c>
      <c r="I42" s="90"/>
      <c r="J42" s="188">
        <v>276000</v>
      </c>
      <c r="K42" s="81">
        <v>0</v>
      </c>
      <c r="L42" s="81">
        <v>0</v>
      </c>
      <c r="M42" s="81">
        <v>0</v>
      </c>
      <c r="N42" s="91">
        <v>5</v>
      </c>
      <c r="O42" s="92">
        <v>0</v>
      </c>
      <c r="P42" s="93">
        <f>N42+O42</f>
        <v>5</v>
      </c>
      <c r="Q42" s="82" t="str">
        <f>IFERROR(P42/M42,"-")</f>
        <v>-</v>
      </c>
      <c r="R42" s="81">
        <v>0</v>
      </c>
      <c r="S42" s="81">
        <v>0</v>
      </c>
      <c r="T42" s="82">
        <f>IFERROR(S42/(O42+P42),"-")</f>
        <v>0</v>
      </c>
      <c r="U42" s="182">
        <f>IFERROR(J42/SUM(P42:P44),"-")</f>
        <v>25090.909090909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SUM(X42:X44)-SUM(J42:J44)</f>
        <v>-276000</v>
      </c>
      <c r="AB42" s="85">
        <f>SUM(X42:X44)/SUM(J42:J44)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0.2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0.6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153</v>
      </c>
      <c r="C43" s="203"/>
      <c r="D43" s="203" t="s">
        <v>106</v>
      </c>
      <c r="E43" s="203" t="s">
        <v>107</v>
      </c>
      <c r="F43" s="203" t="s">
        <v>64</v>
      </c>
      <c r="G43" s="203"/>
      <c r="H43" s="90" t="s">
        <v>154</v>
      </c>
      <c r="I43" s="90"/>
      <c r="J43" s="188"/>
      <c r="K43" s="81">
        <v>0</v>
      </c>
      <c r="L43" s="81">
        <v>0</v>
      </c>
      <c r="M43" s="81">
        <v>0</v>
      </c>
      <c r="N43" s="91">
        <v>4</v>
      </c>
      <c r="O43" s="92">
        <v>0</v>
      </c>
      <c r="P43" s="93">
        <f>N43+O43</f>
        <v>4</v>
      </c>
      <c r="Q43" s="82" t="str">
        <f>IFERROR(P43/M43,"-")</f>
        <v>-</v>
      </c>
      <c r="R43" s="81">
        <v>0</v>
      </c>
      <c r="S43" s="81">
        <v>1</v>
      </c>
      <c r="T43" s="82">
        <f>IFERROR(S43/(O43+P43),"-")</f>
        <v>0.25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0.25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155</v>
      </c>
      <c r="C44" s="203"/>
      <c r="D44" s="203" t="s">
        <v>109</v>
      </c>
      <c r="E44" s="203" t="s">
        <v>109</v>
      </c>
      <c r="F44" s="203" t="s">
        <v>69</v>
      </c>
      <c r="G44" s="203"/>
      <c r="H44" s="90"/>
      <c r="I44" s="90"/>
      <c r="J44" s="188"/>
      <c r="K44" s="81">
        <v>24</v>
      </c>
      <c r="L44" s="81">
        <v>17</v>
      </c>
      <c r="M44" s="81">
        <v>3</v>
      </c>
      <c r="N44" s="91">
        <v>2</v>
      </c>
      <c r="O44" s="92">
        <v>0</v>
      </c>
      <c r="P44" s="93">
        <f>N44+O44</f>
        <v>2</v>
      </c>
      <c r="Q44" s="82">
        <f>IFERROR(P44/M44,"-")</f>
        <v>0.66666666666667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0.5</v>
      </c>
      <c r="BP44" s="121">
        <v>1</v>
      </c>
      <c r="BQ44" s="122">
        <f>IFERROR(BP44/BN44,"-")</f>
        <v>1</v>
      </c>
      <c r="BR44" s="123">
        <v>295000</v>
      </c>
      <c r="BS44" s="124">
        <f>IFERROR(BR44/BN44,"-")</f>
        <v>295000</v>
      </c>
      <c r="BT44" s="125"/>
      <c r="BU44" s="125"/>
      <c r="BV44" s="125">
        <v>1</v>
      </c>
      <c r="BW44" s="126">
        <v>1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>
        <v>295000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0.066666666666667</v>
      </c>
      <c r="B45" s="203" t="s">
        <v>156</v>
      </c>
      <c r="C45" s="203"/>
      <c r="D45" s="203" t="s">
        <v>99</v>
      </c>
      <c r="E45" s="203" t="s">
        <v>100</v>
      </c>
      <c r="F45" s="203" t="s">
        <v>64</v>
      </c>
      <c r="G45" s="203" t="s">
        <v>157</v>
      </c>
      <c r="H45" s="90" t="s">
        <v>158</v>
      </c>
      <c r="I45" s="204" t="s">
        <v>159</v>
      </c>
      <c r="J45" s="188">
        <v>120000</v>
      </c>
      <c r="K45" s="81">
        <v>0</v>
      </c>
      <c r="L45" s="81">
        <v>0</v>
      </c>
      <c r="M45" s="81">
        <v>0</v>
      </c>
      <c r="N45" s="91">
        <v>7</v>
      </c>
      <c r="O45" s="92">
        <v>0</v>
      </c>
      <c r="P45" s="93">
        <f>N45+O45</f>
        <v>7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>
        <f>IFERROR(J45/SUM(P45:P46),"-")</f>
        <v>15000</v>
      </c>
      <c r="V45" s="84">
        <v>1</v>
      </c>
      <c r="W45" s="82">
        <f>IF(P45=0,"-",V45/P45)</f>
        <v>0.14285714285714</v>
      </c>
      <c r="X45" s="186">
        <v>8000</v>
      </c>
      <c r="Y45" s="187">
        <f>IFERROR(X45/P45,"-")</f>
        <v>1142.8571428571</v>
      </c>
      <c r="Z45" s="187">
        <f>IFERROR(X45/V45,"-")</f>
        <v>8000</v>
      </c>
      <c r="AA45" s="188">
        <f>SUM(X45:X46)-SUM(J45:J46)</f>
        <v>-112000</v>
      </c>
      <c r="AB45" s="85">
        <f>SUM(X45:X46)/SUM(J45:J46)</f>
        <v>0.066666666666667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2</v>
      </c>
      <c r="AN45" s="101">
        <f>IF(P45=0,"",IF(AM45=0,"",(AM45/P45)))</f>
        <v>0.28571428571429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0.28571428571429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0.42857142857143</v>
      </c>
      <c r="BP45" s="121">
        <v>1</v>
      </c>
      <c r="BQ45" s="122">
        <f>IFERROR(BP45/BN45,"-")</f>
        <v>0.33333333333333</v>
      </c>
      <c r="BR45" s="123">
        <v>8000</v>
      </c>
      <c r="BS45" s="124">
        <f>IFERROR(BR45/BN45,"-")</f>
        <v>2666.6666666667</v>
      </c>
      <c r="BT45" s="125"/>
      <c r="BU45" s="125">
        <v>1</v>
      </c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8000</v>
      </c>
      <c r="CQ45" s="141">
        <v>8000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160</v>
      </c>
      <c r="C46" s="203"/>
      <c r="D46" s="203" t="s">
        <v>99</v>
      </c>
      <c r="E46" s="203" t="s">
        <v>100</v>
      </c>
      <c r="F46" s="203" t="s">
        <v>69</v>
      </c>
      <c r="G46" s="203"/>
      <c r="H46" s="90"/>
      <c r="I46" s="90"/>
      <c r="J46" s="188"/>
      <c r="K46" s="81">
        <v>7</v>
      </c>
      <c r="L46" s="81">
        <v>5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1</v>
      </c>
      <c r="AN46" s="101">
        <f>IF(P46=0,"",IF(AM46=0,"",(AM46/P46)))</f>
        <v>1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0.1</v>
      </c>
      <c r="B47" s="203" t="s">
        <v>161</v>
      </c>
      <c r="C47" s="203"/>
      <c r="D47" s="203" t="s">
        <v>162</v>
      </c>
      <c r="E47" s="203" t="s">
        <v>163</v>
      </c>
      <c r="F47" s="203" t="s">
        <v>64</v>
      </c>
      <c r="G47" s="203" t="s">
        <v>127</v>
      </c>
      <c r="H47" s="90" t="s">
        <v>158</v>
      </c>
      <c r="I47" s="205" t="s">
        <v>164</v>
      </c>
      <c r="J47" s="188">
        <v>150000</v>
      </c>
      <c r="K47" s="81">
        <v>0</v>
      </c>
      <c r="L47" s="81">
        <v>0</v>
      </c>
      <c r="M47" s="81">
        <v>0</v>
      </c>
      <c r="N47" s="91">
        <v>20</v>
      </c>
      <c r="O47" s="92">
        <v>0</v>
      </c>
      <c r="P47" s="93">
        <f>N47+O47</f>
        <v>20</v>
      </c>
      <c r="Q47" s="82" t="str">
        <f>IFERROR(P47/M47,"-")</f>
        <v>-</v>
      </c>
      <c r="R47" s="81">
        <v>1</v>
      </c>
      <c r="S47" s="81">
        <v>1</v>
      </c>
      <c r="T47" s="82">
        <f>IFERROR(S47/(O47+P47),"-")</f>
        <v>0.05</v>
      </c>
      <c r="U47" s="182">
        <f>IFERROR(J47/SUM(P47:P48),"-")</f>
        <v>6818.1818181818</v>
      </c>
      <c r="V47" s="84">
        <v>2</v>
      </c>
      <c r="W47" s="82">
        <f>IF(P47=0,"-",V47/P47)</f>
        <v>0.1</v>
      </c>
      <c r="X47" s="186">
        <v>15000</v>
      </c>
      <c r="Y47" s="187">
        <f>IFERROR(X47/P47,"-")</f>
        <v>750</v>
      </c>
      <c r="Z47" s="187">
        <f>IFERROR(X47/V47,"-")</f>
        <v>7500</v>
      </c>
      <c r="AA47" s="188">
        <f>SUM(X47:X48)-SUM(J47:J48)</f>
        <v>-135000</v>
      </c>
      <c r="AB47" s="85">
        <f>SUM(X47:X48)/SUM(J47:J48)</f>
        <v>0.1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0.05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>
        <v>2</v>
      </c>
      <c r="AW47" s="107">
        <f>IF(P47=0,"",IF(AV47=0,"",(AV47/P47)))</f>
        <v>0.1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3</v>
      </c>
      <c r="BF47" s="113">
        <f>IF(P47=0,"",IF(BE47=0,"",(BE47/P47)))</f>
        <v>0.15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9</v>
      </c>
      <c r="BO47" s="120">
        <f>IF(P47=0,"",IF(BN47=0,"",(BN47/P47)))</f>
        <v>0.45</v>
      </c>
      <c r="BP47" s="121">
        <v>1</v>
      </c>
      <c r="BQ47" s="122">
        <f>IFERROR(BP47/BN47,"-")</f>
        <v>0.11111111111111</v>
      </c>
      <c r="BR47" s="123">
        <v>3000</v>
      </c>
      <c r="BS47" s="124">
        <f>IFERROR(BR47/BN47,"-")</f>
        <v>333.33333333333</v>
      </c>
      <c r="BT47" s="125">
        <v>1</v>
      </c>
      <c r="BU47" s="125"/>
      <c r="BV47" s="125"/>
      <c r="BW47" s="126">
        <v>2</v>
      </c>
      <c r="BX47" s="127">
        <f>IF(P47=0,"",IF(BW47=0,"",(BW47/P47)))</f>
        <v>0.1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3</v>
      </c>
      <c r="CG47" s="134">
        <f>IF(P47=0,"",IF(CF47=0,"",(CF47/P47)))</f>
        <v>0.15</v>
      </c>
      <c r="CH47" s="135">
        <v>1</v>
      </c>
      <c r="CI47" s="136">
        <f>IFERROR(CH47/CF47,"-")</f>
        <v>0.33333333333333</v>
      </c>
      <c r="CJ47" s="137">
        <v>12000</v>
      </c>
      <c r="CK47" s="138">
        <f>IFERROR(CJ47/CF47,"-")</f>
        <v>4000</v>
      </c>
      <c r="CL47" s="139"/>
      <c r="CM47" s="139"/>
      <c r="CN47" s="139">
        <v>1</v>
      </c>
      <c r="CO47" s="140">
        <v>2</v>
      </c>
      <c r="CP47" s="141">
        <v>15000</v>
      </c>
      <c r="CQ47" s="141">
        <v>12000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165</v>
      </c>
      <c r="C48" s="203"/>
      <c r="D48" s="203" t="s">
        <v>162</v>
      </c>
      <c r="E48" s="203" t="s">
        <v>163</v>
      </c>
      <c r="F48" s="203" t="s">
        <v>69</v>
      </c>
      <c r="G48" s="203"/>
      <c r="H48" s="90"/>
      <c r="I48" s="90"/>
      <c r="J48" s="188"/>
      <c r="K48" s="81">
        <v>21</v>
      </c>
      <c r="L48" s="81">
        <v>14</v>
      </c>
      <c r="M48" s="81">
        <v>4</v>
      </c>
      <c r="N48" s="91">
        <v>2</v>
      </c>
      <c r="O48" s="92">
        <v>0</v>
      </c>
      <c r="P48" s="93">
        <f>N48+O48</f>
        <v>2</v>
      </c>
      <c r="Q48" s="82">
        <f>IFERROR(P48/M48,"-")</f>
        <v>0.5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>
        <v>1</v>
      </c>
      <c r="CG48" s="134">
        <f>IF(P48=0,"",IF(CF48=0,"",(CF48/P48)))</f>
        <v>0.5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0.2</v>
      </c>
      <c r="B49" s="203" t="s">
        <v>166</v>
      </c>
      <c r="C49" s="203"/>
      <c r="D49" s="203" t="s">
        <v>111</v>
      </c>
      <c r="E49" s="203" t="s">
        <v>112</v>
      </c>
      <c r="F49" s="203" t="s">
        <v>64</v>
      </c>
      <c r="G49" s="203" t="s">
        <v>65</v>
      </c>
      <c r="H49" s="90" t="s">
        <v>167</v>
      </c>
      <c r="I49" s="205" t="s">
        <v>168</v>
      </c>
      <c r="J49" s="188">
        <v>150000</v>
      </c>
      <c r="K49" s="81">
        <v>0</v>
      </c>
      <c r="L49" s="81">
        <v>0</v>
      </c>
      <c r="M49" s="81">
        <v>0</v>
      </c>
      <c r="N49" s="91">
        <v>9</v>
      </c>
      <c r="O49" s="92">
        <v>0</v>
      </c>
      <c r="P49" s="93">
        <f>N49+O49</f>
        <v>9</v>
      </c>
      <c r="Q49" s="82" t="str">
        <f>IFERROR(P49/M49,"-")</f>
        <v>-</v>
      </c>
      <c r="R49" s="81">
        <v>0</v>
      </c>
      <c r="S49" s="81">
        <v>2</v>
      </c>
      <c r="T49" s="82">
        <f>IFERROR(S49/(O49+P49),"-")</f>
        <v>0.22222222222222</v>
      </c>
      <c r="U49" s="182">
        <f>IFERROR(J49/SUM(P49:P50),"-")</f>
        <v>16666.666666667</v>
      </c>
      <c r="V49" s="84">
        <v>2</v>
      </c>
      <c r="W49" s="82">
        <f>IF(P49=0,"-",V49/P49)</f>
        <v>0.22222222222222</v>
      </c>
      <c r="X49" s="186">
        <v>30000</v>
      </c>
      <c r="Y49" s="187">
        <f>IFERROR(X49/P49,"-")</f>
        <v>3333.3333333333</v>
      </c>
      <c r="Z49" s="187">
        <f>IFERROR(X49/V49,"-")</f>
        <v>15000</v>
      </c>
      <c r="AA49" s="188">
        <f>SUM(X49:X50)-SUM(J49:J50)</f>
        <v>-120000</v>
      </c>
      <c r="AB49" s="85">
        <f>SUM(X49:X50)/SUM(J49:J50)</f>
        <v>0.2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1</v>
      </c>
      <c r="AN49" s="101">
        <f>IF(P49=0,"",IF(AM49=0,"",(AM49/P49)))</f>
        <v>0.11111111111111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0.22222222222222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4</v>
      </c>
      <c r="BO49" s="120">
        <f>IF(P49=0,"",IF(BN49=0,"",(BN49/P49)))</f>
        <v>0.44444444444444</v>
      </c>
      <c r="BP49" s="121">
        <v>1</v>
      </c>
      <c r="BQ49" s="122">
        <f>IFERROR(BP49/BN49,"-")</f>
        <v>0.25</v>
      </c>
      <c r="BR49" s="123">
        <v>21000</v>
      </c>
      <c r="BS49" s="124">
        <f>IFERROR(BR49/BN49,"-")</f>
        <v>5250</v>
      </c>
      <c r="BT49" s="125"/>
      <c r="BU49" s="125"/>
      <c r="BV49" s="125">
        <v>1</v>
      </c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2</v>
      </c>
      <c r="CG49" s="134">
        <f>IF(P49=0,"",IF(CF49=0,"",(CF49/P49)))</f>
        <v>0.22222222222222</v>
      </c>
      <c r="CH49" s="135">
        <v>1</v>
      </c>
      <c r="CI49" s="136">
        <f>IFERROR(CH49/CF49,"-")</f>
        <v>0.5</v>
      </c>
      <c r="CJ49" s="137">
        <v>9000</v>
      </c>
      <c r="CK49" s="138">
        <f>IFERROR(CJ49/CF49,"-")</f>
        <v>4500</v>
      </c>
      <c r="CL49" s="139"/>
      <c r="CM49" s="139"/>
      <c r="CN49" s="139">
        <v>1</v>
      </c>
      <c r="CO49" s="140">
        <v>2</v>
      </c>
      <c r="CP49" s="141">
        <v>30000</v>
      </c>
      <c r="CQ49" s="141">
        <v>21000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169</v>
      </c>
      <c r="C50" s="203"/>
      <c r="D50" s="203" t="s">
        <v>111</v>
      </c>
      <c r="E50" s="203" t="s">
        <v>112</v>
      </c>
      <c r="F50" s="203" t="s">
        <v>69</v>
      </c>
      <c r="G50" s="203"/>
      <c r="H50" s="90"/>
      <c r="I50" s="90"/>
      <c r="J50" s="188"/>
      <c r="K50" s="81">
        <v>13</v>
      </c>
      <c r="L50" s="81">
        <v>9</v>
      </c>
      <c r="M50" s="81">
        <v>0</v>
      </c>
      <c r="N50" s="91">
        <v>0</v>
      </c>
      <c r="O50" s="92">
        <v>0</v>
      </c>
      <c r="P50" s="93">
        <f>N50+O50</f>
        <v>0</v>
      </c>
      <c r="Q50" s="82" t="str">
        <f>IFERROR(P50/M50,"-")</f>
        <v>-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</v>
      </c>
      <c r="B51" s="203" t="s">
        <v>170</v>
      </c>
      <c r="C51" s="203"/>
      <c r="D51" s="203" t="s">
        <v>106</v>
      </c>
      <c r="E51" s="203" t="s">
        <v>107</v>
      </c>
      <c r="F51" s="203" t="s">
        <v>64</v>
      </c>
      <c r="G51" s="203" t="s">
        <v>81</v>
      </c>
      <c r="H51" s="90" t="s">
        <v>167</v>
      </c>
      <c r="I51" s="205" t="s">
        <v>168</v>
      </c>
      <c r="J51" s="188">
        <v>150000</v>
      </c>
      <c r="K51" s="81">
        <v>0</v>
      </c>
      <c r="L51" s="81">
        <v>0</v>
      </c>
      <c r="M51" s="81">
        <v>0</v>
      </c>
      <c r="N51" s="91">
        <v>6</v>
      </c>
      <c r="O51" s="92">
        <v>0</v>
      </c>
      <c r="P51" s="93">
        <f>N51+O51</f>
        <v>6</v>
      </c>
      <c r="Q51" s="82" t="str">
        <f>IFERROR(P51/M51,"-")</f>
        <v>-</v>
      </c>
      <c r="R51" s="81">
        <v>0</v>
      </c>
      <c r="S51" s="81">
        <v>4</v>
      </c>
      <c r="T51" s="82">
        <f>IFERROR(S51/(O51+P51),"-")</f>
        <v>0.66666666666667</v>
      </c>
      <c r="U51" s="182">
        <f>IFERROR(J51/SUM(P51:P52),"-")</f>
        <v>21428.571428571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-150000</v>
      </c>
      <c r="AB51" s="85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1</v>
      </c>
      <c r="AW51" s="107">
        <f>IF(P51=0,"",IF(AV51=0,"",(AV51/P51)))</f>
        <v>0.16666666666667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1</v>
      </c>
      <c r="BF51" s="113">
        <f>IF(P51=0,"",IF(BE51=0,"",(BE51/P51)))</f>
        <v>0.16666666666667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171</v>
      </c>
      <c r="C52" s="203"/>
      <c r="D52" s="203" t="s">
        <v>106</v>
      </c>
      <c r="E52" s="203" t="s">
        <v>107</v>
      </c>
      <c r="F52" s="203" t="s">
        <v>69</v>
      </c>
      <c r="G52" s="203"/>
      <c r="H52" s="90"/>
      <c r="I52" s="90"/>
      <c r="J52" s="188"/>
      <c r="K52" s="81">
        <v>15</v>
      </c>
      <c r="L52" s="81">
        <v>11</v>
      </c>
      <c r="M52" s="81">
        <v>3</v>
      </c>
      <c r="N52" s="91">
        <v>1</v>
      </c>
      <c r="O52" s="92">
        <v>0</v>
      </c>
      <c r="P52" s="93">
        <f>N52+O52</f>
        <v>1</v>
      </c>
      <c r="Q52" s="82">
        <f>IFERROR(P52/M52,"-")</f>
        <v>0.33333333333333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1</v>
      </c>
      <c r="BX52" s="127">
        <f>IF(P52=0,"",IF(BW52=0,"",(BW52/P52)))</f>
        <v>1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30"/>
      <c r="B53" s="87"/>
      <c r="C53" s="88"/>
      <c r="D53" s="88"/>
      <c r="E53" s="88"/>
      <c r="F53" s="89"/>
      <c r="G53" s="90"/>
      <c r="H53" s="90"/>
      <c r="I53" s="90"/>
      <c r="J53" s="192"/>
      <c r="K53" s="34"/>
      <c r="L53" s="34"/>
      <c r="M53" s="31"/>
      <c r="N53" s="23"/>
      <c r="O53" s="23"/>
      <c r="P53" s="23"/>
      <c r="Q53" s="33"/>
      <c r="R53" s="32"/>
      <c r="S53" s="23"/>
      <c r="T53" s="32"/>
      <c r="U53" s="183"/>
      <c r="V53" s="25"/>
      <c r="W53" s="25"/>
      <c r="X53" s="189"/>
      <c r="Y53" s="189"/>
      <c r="Z53" s="189"/>
      <c r="AA53" s="189"/>
      <c r="AB53" s="33"/>
      <c r="AC53" s="59"/>
      <c r="AD53" s="63"/>
      <c r="AE53" s="64"/>
      <c r="AF53" s="63"/>
      <c r="AG53" s="67"/>
      <c r="AH53" s="68"/>
      <c r="AI53" s="69"/>
      <c r="AJ53" s="70"/>
      <c r="AK53" s="70"/>
      <c r="AL53" s="70"/>
      <c r="AM53" s="63"/>
      <c r="AN53" s="64"/>
      <c r="AO53" s="63"/>
      <c r="AP53" s="67"/>
      <c r="AQ53" s="68"/>
      <c r="AR53" s="69"/>
      <c r="AS53" s="70"/>
      <c r="AT53" s="70"/>
      <c r="AU53" s="70"/>
      <c r="AV53" s="63"/>
      <c r="AW53" s="64"/>
      <c r="AX53" s="63"/>
      <c r="AY53" s="67"/>
      <c r="AZ53" s="68"/>
      <c r="BA53" s="69"/>
      <c r="BB53" s="70"/>
      <c r="BC53" s="70"/>
      <c r="BD53" s="70"/>
      <c r="BE53" s="63"/>
      <c r="BF53" s="64"/>
      <c r="BG53" s="63"/>
      <c r="BH53" s="67"/>
      <c r="BI53" s="68"/>
      <c r="BJ53" s="69"/>
      <c r="BK53" s="70"/>
      <c r="BL53" s="70"/>
      <c r="BM53" s="70"/>
      <c r="BN53" s="65"/>
      <c r="BO53" s="66"/>
      <c r="BP53" s="63"/>
      <c r="BQ53" s="67"/>
      <c r="BR53" s="68"/>
      <c r="BS53" s="69"/>
      <c r="BT53" s="70"/>
      <c r="BU53" s="70"/>
      <c r="BV53" s="70"/>
      <c r="BW53" s="65"/>
      <c r="BX53" s="66"/>
      <c r="BY53" s="63"/>
      <c r="BZ53" s="67"/>
      <c r="CA53" s="68"/>
      <c r="CB53" s="69"/>
      <c r="CC53" s="70"/>
      <c r="CD53" s="70"/>
      <c r="CE53" s="70"/>
      <c r="CF53" s="65"/>
      <c r="CG53" s="66"/>
      <c r="CH53" s="63"/>
      <c r="CI53" s="67"/>
      <c r="CJ53" s="68"/>
      <c r="CK53" s="69"/>
      <c r="CL53" s="70"/>
      <c r="CM53" s="70"/>
      <c r="CN53" s="70"/>
      <c r="CO53" s="71"/>
      <c r="CP53" s="68"/>
      <c r="CQ53" s="68"/>
      <c r="CR53" s="68"/>
      <c r="CS53" s="72"/>
    </row>
    <row r="54" spans="1:98">
      <c r="A54" s="30"/>
      <c r="B54" s="37"/>
      <c r="C54" s="21"/>
      <c r="D54" s="21"/>
      <c r="E54" s="21"/>
      <c r="F54" s="22"/>
      <c r="G54" s="36"/>
      <c r="H54" s="36"/>
      <c r="I54" s="75"/>
      <c r="J54" s="193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61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19">
        <f>AB55</f>
        <v>0.28043990573449</v>
      </c>
      <c r="B55" s="39"/>
      <c r="C55" s="39"/>
      <c r="D55" s="39"/>
      <c r="E55" s="39"/>
      <c r="F55" s="39"/>
      <c r="G55" s="40" t="s">
        <v>172</v>
      </c>
      <c r="H55" s="40"/>
      <c r="I55" s="40"/>
      <c r="J55" s="190">
        <f>SUM(J6:J54)</f>
        <v>2546000</v>
      </c>
      <c r="K55" s="41">
        <f>SUM(K6:K54)</f>
        <v>482</v>
      </c>
      <c r="L55" s="41">
        <f>SUM(L6:L54)</f>
        <v>272</v>
      </c>
      <c r="M55" s="41">
        <f>SUM(M6:M54)</f>
        <v>290</v>
      </c>
      <c r="N55" s="41">
        <f>SUM(N6:N54)</f>
        <v>238</v>
      </c>
      <c r="O55" s="41">
        <f>SUM(O6:O54)</f>
        <v>0</v>
      </c>
      <c r="P55" s="41">
        <f>SUM(P6:P54)</f>
        <v>238</v>
      </c>
      <c r="Q55" s="42">
        <f>IFERROR(P55/M55,"-")</f>
        <v>0.82068965517241</v>
      </c>
      <c r="R55" s="78">
        <f>SUM(R6:R54)</f>
        <v>10</v>
      </c>
      <c r="S55" s="78">
        <f>SUM(S6:S54)</f>
        <v>31</v>
      </c>
      <c r="T55" s="42">
        <f>IFERROR(R55/P55,"-")</f>
        <v>0.042016806722689</v>
      </c>
      <c r="U55" s="184">
        <f>IFERROR(J55/P55,"-")</f>
        <v>10697.478991597</v>
      </c>
      <c r="V55" s="44">
        <f>SUM(V6:V54)</f>
        <v>20</v>
      </c>
      <c r="W55" s="42">
        <f>IFERROR(V55/P55,"-")</f>
        <v>0.084033613445378</v>
      </c>
      <c r="X55" s="190">
        <f>SUM(X6:X54)</f>
        <v>714000</v>
      </c>
      <c r="Y55" s="190">
        <f>IFERROR(X55/P55,"-")</f>
        <v>3000</v>
      </c>
      <c r="Z55" s="190">
        <f>IFERROR(X55/V55,"-")</f>
        <v>35700</v>
      </c>
      <c r="AA55" s="190">
        <f>X55-J55</f>
        <v>-1832000</v>
      </c>
      <c r="AB55" s="47">
        <f>X55/J55</f>
        <v>0.28043990573449</v>
      </c>
      <c r="AC55" s="60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1"/>
    <mergeCell ref="J38:J41"/>
    <mergeCell ref="U38:U41"/>
    <mergeCell ref="AA38:AA41"/>
    <mergeCell ref="AB38:AB41"/>
    <mergeCell ref="A42:A44"/>
    <mergeCell ref="J42:J44"/>
    <mergeCell ref="U42:U44"/>
    <mergeCell ref="AA42:AA44"/>
    <mergeCell ref="AB42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0.042857142857143</v>
      </c>
      <c r="B6" s="203" t="s">
        <v>174</v>
      </c>
      <c r="C6" s="203" t="s">
        <v>175</v>
      </c>
      <c r="D6" s="203"/>
      <c r="E6" s="203"/>
      <c r="F6" s="203" t="s">
        <v>64</v>
      </c>
      <c r="G6" s="203" t="s">
        <v>176</v>
      </c>
      <c r="H6" s="90" t="s">
        <v>177</v>
      </c>
      <c r="I6" s="90" t="s">
        <v>178</v>
      </c>
      <c r="J6" s="188">
        <v>140000</v>
      </c>
      <c r="K6" s="81">
        <v>0</v>
      </c>
      <c r="L6" s="81">
        <v>0</v>
      </c>
      <c r="M6" s="81">
        <v>0</v>
      </c>
      <c r="N6" s="91">
        <v>26</v>
      </c>
      <c r="O6" s="92">
        <v>0</v>
      </c>
      <c r="P6" s="93">
        <f>N6+O6</f>
        <v>26</v>
      </c>
      <c r="Q6" s="82" t="str">
        <f>IFERROR(P6/M6,"-")</f>
        <v>-</v>
      </c>
      <c r="R6" s="81">
        <v>1</v>
      </c>
      <c r="S6" s="81">
        <v>3</v>
      </c>
      <c r="T6" s="82">
        <f>IFERROR(S6/(O6+P6),"-")</f>
        <v>0.11538461538462</v>
      </c>
      <c r="U6" s="182">
        <f>IFERROR(J6/SUM(P6:P7),"-")</f>
        <v>4516.1290322581</v>
      </c>
      <c r="V6" s="84">
        <v>2</v>
      </c>
      <c r="W6" s="82">
        <f>IF(P6=0,"-",V6/P6)</f>
        <v>0.076923076923077</v>
      </c>
      <c r="X6" s="186">
        <v>6000</v>
      </c>
      <c r="Y6" s="187">
        <f>IFERROR(X6/P6,"-")</f>
        <v>230.76923076923</v>
      </c>
      <c r="Z6" s="187">
        <f>IFERROR(X6/V6,"-")</f>
        <v>3000</v>
      </c>
      <c r="AA6" s="188">
        <f>SUM(X6:X7)-SUM(J6:J7)</f>
        <v>-134000</v>
      </c>
      <c r="AB6" s="85">
        <f>SUM(X6:X7)/SUM(J6:J7)</f>
        <v>0.042857142857143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0.19230769230769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600</v>
      </c>
      <c r="AS6" s="105">
        <v>1</v>
      </c>
      <c r="AT6" s="105"/>
      <c r="AU6" s="105"/>
      <c r="AV6" s="106">
        <v>1</v>
      </c>
      <c r="AW6" s="107">
        <f>IF(P6=0,"",IF(AV6=0,"",(AV6/P6)))</f>
        <v>0.038461538461538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0.23076923076923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0.23076923076923</v>
      </c>
      <c r="BP6" s="121">
        <v>1</v>
      </c>
      <c r="BQ6" s="122">
        <f>IFERROR(BP6/BN6,"-")</f>
        <v>0.16666666666667</v>
      </c>
      <c r="BR6" s="123">
        <v>3000</v>
      </c>
      <c r="BS6" s="124">
        <f>IFERROR(BR6/BN6,"-")</f>
        <v>500</v>
      </c>
      <c r="BT6" s="125">
        <v>1</v>
      </c>
      <c r="BU6" s="125"/>
      <c r="BV6" s="125"/>
      <c r="BW6" s="126">
        <v>7</v>
      </c>
      <c r="BX6" s="127">
        <f>IF(P6=0,"",IF(BW6=0,"",(BW6/P6)))</f>
        <v>0.26923076923077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0.038461538461538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6000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46</v>
      </c>
      <c r="L7" s="81">
        <v>25</v>
      </c>
      <c r="M7" s="81">
        <v>11</v>
      </c>
      <c r="N7" s="91">
        <v>5</v>
      </c>
      <c r="O7" s="92">
        <v>0</v>
      </c>
      <c r="P7" s="93">
        <f>N7+O7</f>
        <v>5</v>
      </c>
      <c r="Q7" s="82">
        <f>IFERROR(P7/M7,"-")</f>
        <v>0.45454545454545</v>
      </c>
      <c r="R7" s="81">
        <v>0</v>
      </c>
      <c r="S7" s="81">
        <v>1</v>
      </c>
      <c r="T7" s="82">
        <f>IFERROR(S7/(O7+P7),"-")</f>
        <v>0.2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>
        <v>1</v>
      </c>
      <c r="AE7" s="95">
        <f>IF(P7=0,"",IF(AD7=0,"",(AD7/P7)))</f>
        <v>0.2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</v>
      </c>
      <c r="CH7" s="135">
        <v>1</v>
      </c>
      <c r="CI7" s="136">
        <f>IFERROR(CH7/CF7,"-")</f>
        <v>1</v>
      </c>
      <c r="CJ7" s="137">
        <v>431000</v>
      </c>
      <c r="CK7" s="138">
        <f>IFERROR(CJ7/CF7,"-")</f>
        <v>431000</v>
      </c>
      <c r="CL7" s="139"/>
      <c r="CM7" s="139"/>
      <c r="CN7" s="139">
        <v>1</v>
      </c>
      <c r="CO7" s="140">
        <v>0</v>
      </c>
      <c r="CP7" s="141">
        <v>0</v>
      </c>
      <c r="CQ7" s="141">
        <v>431000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0.042857142857143</v>
      </c>
      <c r="B10" s="39"/>
      <c r="C10" s="39"/>
      <c r="D10" s="39"/>
      <c r="E10" s="39"/>
      <c r="F10" s="39"/>
      <c r="G10" s="40" t="s">
        <v>180</v>
      </c>
      <c r="H10" s="40"/>
      <c r="I10" s="40"/>
      <c r="J10" s="190">
        <f>SUM(J6:J9)</f>
        <v>140000</v>
      </c>
      <c r="K10" s="41">
        <f>SUM(K6:K9)</f>
        <v>46</v>
      </c>
      <c r="L10" s="41">
        <f>SUM(L6:L9)</f>
        <v>25</v>
      </c>
      <c r="M10" s="41">
        <f>SUM(M6:M9)</f>
        <v>11</v>
      </c>
      <c r="N10" s="41">
        <f>SUM(N6:N9)</f>
        <v>31</v>
      </c>
      <c r="O10" s="41">
        <f>SUM(O6:O9)</f>
        <v>0</v>
      </c>
      <c r="P10" s="41">
        <f>SUM(P6:P9)</f>
        <v>31</v>
      </c>
      <c r="Q10" s="42">
        <f>IFERROR(P10/M10,"-")</f>
        <v>2.8181818181818</v>
      </c>
      <c r="R10" s="78">
        <f>SUM(R6:R9)</f>
        <v>1</v>
      </c>
      <c r="S10" s="78">
        <f>SUM(S6:S9)</f>
        <v>4</v>
      </c>
      <c r="T10" s="42">
        <f>IFERROR(R10/P10,"-")</f>
        <v>0.032258064516129</v>
      </c>
      <c r="U10" s="184">
        <f>IFERROR(J10/P10,"-")</f>
        <v>4516.1290322581</v>
      </c>
      <c r="V10" s="44">
        <f>SUM(V6:V9)</f>
        <v>2</v>
      </c>
      <c r="W10" s="42">
        <f>IFERROR(V10/P10,"-")</f>
        <v>0.064516129032258</v>
      </c>
      <c r="X10" s="190">
        <f>SUM(X6:X9)</f>
        <v>6000</v>
      </c>
      <c r="Y10" s="190">
        <f>IFERROR(X10/P10,"-")</f>
        <v>193.54838709677</v>
      </c>
      <c r="Z10" s="190">
        <f>IFERROR(X10/V10,"-")</f>
        <v>3000</v>
      </c>
      <c r="AA10" s="190">
        <f>X10-J10</f>
        <v>-134000</v>
      </c>
      <c r="AB10" s="47">
        <f>X10/J10</f>
        <v>0.042857142857143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