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<sst xmlns="http://schemas.openxmlformats.org/spreadsheetml/2006/main" uniqueCount="226">
  <si>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</si>
  <si>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</si>
  <si>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</si>
  <si>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</si>
  <si>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</si>
  <si>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</si>
  <si>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</si>
  <si>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</si>
  <si>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</si>
  <si>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</si>
  <si>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</si>
  <si>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</si>
  <si>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</si>
  <si>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</si>
  <si>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</si>
  <si>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</si>
  <si>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</si>
  <si>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</si>
  <si>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</si>
  <si>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</si>
  <si>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</si>
  <si>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</si>
  <si>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</si>
  <si>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</si>
  <si>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</si>
  <si>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</si>
  <si>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</si>
  <si>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</si>
  <si>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</si>
  <si>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</si>
  <si>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</si>
  <si>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</si>
  <si>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</si>
  <si>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</si>
  <si>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</si>
  <si>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</si>
  <si>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</si>
  <si>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</si>
  <si>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</si>
  <si>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</si>
  <si>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</si>
  <si>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</si>
  <si>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</si>
  <si>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</si>
  <si>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</si>
  <si>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</si>
  <si>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</si>
  <si>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</si>
  <si>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</si>
  <si>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</si>
  <si>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</si>
  <si>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</si>
  <si>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</si>
  <si>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</si>
  <si>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</si>
  <si>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</si>
  <si>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</si>
  <si>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</si>
  <si>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</si>
  <si>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</si>
  <si>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</si>
  <si>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ln_ink649</t>
  </si>
  <si>
    <t>枯れ専女子版（LINEver)（藤井レイラ）</t>
  </si>
  <si>
    <t>日本の出会い系番付第1位に推薦します</t>
  </si>
  <si>
    <t>line</t>
  </si>
  <si>
    <t>サンスポ関東</t>
  </si>
  <si>
    <t>全5段つかみ15段</t>
  </si>
  <si>
    <t>1～15日</t>
  </si>
  <si>
    <t>ic3681</t>
  </si>
  <si>
    <t>空電</t>
  </si>
  <si>
    <t>ln_ink650</t>
  </si>
  <si>
    <t>半5段つかみ15段</t>
  </si>
  <si>
    <t>ic3682</t>
  </si>
  <si>
    <t>ln_ink651</t>
  </si>
  <si>
    <t>デリヘル版3(LINEver)（高宮菜々子）</t>
  </si>
  <si>
    <t>LINEで出会いリクルート70歳まで応募可</t>
  </si>
  <si>
    <t>16～31日</t>
  </si>
  <si>
    <t>ic3683</t>
  </si>
  <si>
    <t>ln_ink652</t>
  </si>
  <si>
    <t>ic3684</t>
  </si>
  <si>
    <t>ln_ink653</t>
  </si>
  <si>
    <t>サンスポ関西</t>
  </si>
  <si>
    <t>ic3685</t>
  </si>
  <si>
    <t>ln_ink654</t>
  </si>
  <si>
    <t>ic3686</t>
  </si>
  <si>
    <t>ln_ink655</t>
  </si>
  <si>
    <t>ic3687</t>
  </si>
  <si>
    <t>ln_ink656</t>
  </si>
  <si>
    <t>ic3688</t>
  </si>
  <si>
    <t>ln_ink657</t>
  </si>
  <si>
    <t>ダラメナシ会話版(LINEver)（藤井レイラ）</t>
  </si>
  <si>
    <t>匿名だから女女性が積極的</t>
  </si>
  <si>
    <t>デイリースポーツ関西</t>
  </si>
  <si>
    <t>全5段・半5段つかみスライド</t>
  </si>
  <si>
    <t>12/1～(10回)</t>
  </si>
  <si>
    <t>ln_ink658</t>
  </si>
  <si>
    <t>雑誌版SPA(LINEver)（高宮菜々子）</t>
  </si>
  <si>
    <t>マカより効果的エロい熟女が誘ってくる魅力的なサイト</t>
  </si>
  <si>
    <t>ic3689</t>
  </si>
  <si>
    <t>DVDパッケージ＿ストーリー版（晶エリー）</t>
  </si>
  <si>
    <t>え、美熟女が</t>
  </si>
  <si>
    <t>lp07</t>
  </si>
  <si>
    <t>ln_ink659</t>
  </si>
  <si>
    <t>ランキング版(LINEver)（複数）</t>
  </si>
  <si>
    <t>月間逆指名ランキング</t>
  </si>
  <si>
    <t>ln_ink660</t>
  </si>
  <si>
    <t>ic3690</t>
  </si>
  <si>
    <t>(空電共通)</t>
  </si>
  <si>
    <t>ln_ink661</t>
  </si>
  <si>
    <t>右女9版(ヘスティア)(LINEver)（藤井レイラ）</t>
  </si>
  <si>
    <t>学生いませんギャルもいません熟女熟女熟女熟女(LINEver)</t>
  </si>
  <si>
    <t>スポーツ報知関東</t>
  </si>
  <si>
    <t>全5段つかみ4回</t>
  </si>
  <si>
    <t>ic3691</t>
  </si>
  <si>
    <t>新書籍版2（晶エリー）</t>
  </si>
  <si>
    <t>70歳までの出会いお手伝い</t>
  </si>
  <si>
    <t>ln_ink662</t>
  </si>
  <si>
    <t>老人ホーム版(LINEver)（--）</t>
  </si>
  <si>
    <t>お相手待ちの女性が出ました(LINEver)</t>
  </si>
  <si>
    <t>ln_ink663</t>
  </si>
  <si>
    <t>ic3692</t>
  </si>
  <si>
    <t>ln_ink664</t>
  </si>
  <si>
    <t>QRお股版(LINEver)（高宮菜々子）</t>
  </si>
  <si>
    <t>50歳からのパートナー探し(性生活を充実させたいのは女性も同じ)</t>
  </si>
  <si>
    <t>東スポ</t>
  </si>
  <si>
    <t>1C中面全5段</t>
  </si>
  <si>
    <t>12月07日(木)</t>
  </si>
  <si>
    <t>ln_ink665</t>
  </si>
  <si>
    <t>中京スポーツ</t>
  </si>
  <si>
    <t>ln_ink666</t>
  </si>
  <si>
    <t>大スポ</t>
  </si>
  <si>
    <t>ln_ink667</t>
  </si>
  <si>
    <t>九スポ</t>
  </si>
  <si>
    <t>ic3693</t>
  </si>
  <si>
    <t>空電 (共通)</t>
  </si>
  <si>
    <t>ln_ink668</t>
  </si>
  <si>
    <t>女性会員急増!!</t>
  </si>
  <si>
    <t>12月20日(水)</t>
  </si>
  <si>
    <t>ln_ink669</t>
  </si>
  <si>
    <t>12月19日(火)</t>
  </si>
  <si>
    <t>ln_ink670</t>
  </si>
  <si>
    <t>12月21日(木)</t>
  </si>
  <si>
    <t>ln_ink671</t>
  </si>
  <si>
    <t>12月25日(月)</t>
  </si>
  <si>
    <t>ic3694</t>
  </si>
  <si>
    <t>ln_ink672</t>
  </si>
  <si>
    <t>再婚&amp;理解者版(LINEver)（藤井レイラ）</t>
  </si>
  <si>
    <t>再婚&amp;理解者(LINEver)</t>
  </si>
  <si>
    <t>スポニチ関西</t>
  </si>
  <si>
    <t>半2段つかみ20段保証</t>
  </si>
  <si>
    <t>20段保証</t>
  </si>
  <si>
    <t>ln_ink673</t>
  </si>
  <si>
    <t>いろいろな疑問版(LINEver)（藤井レイラ）</t>
  </si>
  <si>
    <t>登録すればわかります</t>
  </si>
  <si>
    <t>ic3695</t>
  </si>
  <si>
    <t>求人風（高宮菜々子）</t>
  </si>
  <si>
    <t>「出会い不足解消に〇〇」</t>
  </si>
  <si>
    <t>ln_ink674</t>
  </si>
  <si>
    <t>看板案内版(LINEver)（晶エリー）</t>
  </si>
  <si>
    <t>美しい熟女との出会いまでここから約3分(LINEver)</t>
  </si>
  <si>
    <t>ic3696</t>
  </si>
  <si>
    <t>ln_ink675</t>
  </si>
  <si>
    <t>スポニチ西部</t>
  </si>
  <si>
    <t>ln_ink676</t>
  </si>
  <si>
    <t>女優大版１(LINEver)（藤井レイラ）</t>
  </si>
  <si>
    <t>出会い探しは</t>
  </si>
  <si>
    <t>ic3697</t>
  </si>
  <si>
    <t>再婚&amp;理解者版（高宮菜々子）</t>
  </si>
  <si>
    <t>再婚&amp;理解者</t>
  </si>
  <si>
    <t>ln_ink677</t>
  </si>
  <si>
    <t>ic3698</t>
  </si>
  <si>
    <t>ln_ink678</t>
  </si>
  <si>
    <t>スポーツ報知関西</t>
  </si>
  <si>
    <t>半2段つかみ10段保証</t>
  </si>
  <si>
    <t>10段保証</t>
  </si>
  <si>
    <t>ln_ink679</t>
  </si>
  <si>
    <t>LINEで出会いお手伝い70歳代男性</t>
  </si>
  <si>
    <t>ic3699</t>
  </si>
  <si>
    <t>黒：右女3（晶エリー）</t>
  </si>
  <si>
    <t>ln_ink680</t>
  </si>
  <si>
    <t>ic3700</t>
  </si>
  <si>
    <t>ln_ink681</t>
  </si>
  <si>
    <t>全5段</t>
  </si>
  <si>
    <t>12月16日(土)</t>
  </si>
  <si>
    <t>ic3701</t>
  </si>
  <si>
    <t>ln_ink682</t>
  </si>
  <si>
    <t>携帯版(LINEver)（高宮菜々子）</t>
  </si>
  <si>
    <t>手間いらずのオヤジ向け出会い場！(LINEver)</t>
  </si>
  <si>
    <t>12月24日(日)</t>
  </si>
  <si>
    <t>ic3702</t>
  </si>
  <si>
    <t>ln_ink683</t>
  </si>
  <si>
    <t>直接LINE交換版(LINEver)（高宮菜々子）</t>
  </si>
  <si>
    <t>熟女とLINEで出会いができる</t>
  </si>
  <si>
    <t>1C終面全5段</t>
  </si>
  <si>
    <t>12月03日(日)</t>
  </si>
  <si>
    <t>ic3703</t>
  </si>
  <si>
    <t>ln_ink684</t>
  </si>
  <si>
    <t>12月08日(金)</t>
  </si>
  <si>
    <t>ic3704</t>
  </si>
  <si>
    <t>ln_ink686</t>
  </si>
  <si>
    <t>記事(LINEver)（）</t>
  </si>
  <si>
    <t>九スポ１ベッドへGO！熟女とGO！大人の出会いならヘスティアでGO！</t>
  </si>
  <si>
    <t>記事枠</t>
  </si>
  <si>
    <t>ln_ink687</t>
  </si>
  <si>
    <t>九スポ２昔みたいに『ムラムラ』しなくなった男性は今スグ試して！</t>
  </si>
  <si>
    <t>12月10日(日)</t>
  </si>
  <si>
    <t>ln_ink688</t>
  </si>
  <si>
    <t>九スポ３柔肌の美熟女が膝枕してくれる50歳以上の極楽出会い場</t>
  </si>
  <si>
    <t>12月17日(日)</t>
  </si>
  <si>
    <t>ln_ink689</t>
  </si>
  <si>
    <t>九スポ４「私にはお金しかありませんが…」52歳の女社長がLINEで出会い初挑戦</t>
  </si>
  <si>
    <t>ic3706</t>
  </si>
  <si>
    <t>共通</t>
  </si>
  <si>
    <t>新聞 TOTAL</t>
  </si>
  <si>
    <t>●雑誌 広告</t>
  </si>
  <si>
    <t>ln_ink645</t>
  </si>
  <si>
    <t>扶桑社</t>
  </si>
  <si>
    <t>私たち50代ですがお付き合いだめですか？(LINEver)（藤井レイラ）</t>
  </si>
  <si>
    <t>Tvnavi</t>
  </si>
  <si>
    <t>(月間Tvnavi)①</t>
  </si>
  <si>
    <t>12月15日(金)</t>
  </si>
  <si>
    <t>za250</t>
  </si>
  <si>
    <t>ln_ink647</t>
  </si>
  <si>
    <t>昭和世代でもLINEで簡単‼令和のパートナー探し(LINEver)（高宮菜々子）</t>
  </si>
  <si>
    <t>za252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</si>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</sst>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65</v>
      </c>
      <c r="D6" s="195">
        <v>2820000</v>
      </c>
      <c r="E6" s="81">
        <v>519</v>
      </c>
      <c r="F6" s="81">
        <v>257</v>
      </c>
      <c r="G6" s="81">
        <v>225</v>
      </c>
      <c r="H6" s="91">
        <v>209</v>
      </c>
      <c r="I6" s="92">
        <v>1</v>
      </c>
      <c r="J6" s="145">
        <f>H6+I6</f>
        <v>210</v>
      </c>
      <c r="K6" s="82">
        <f>IFERROR(J6/G6,"-")</f>
        <v>0.93333333333333</v>
      </c>
      <c r="L6" s="81">
        <v>7</v>
      </c>
      <c r="M6" s="81">
        <v>26</v>
      </c>
      <c r="N6" s="82">
        <f>IFERROR(L6/J6,"-")</f>
        <v>0.033333333333333</v>
      </c>
      <c r="O6" s="83">
        <f>IFERROR(D6/J6,"-")</f>
        <v>13428.571428571</v>
      </c>
      <c r="P6" s="84">
        <v>20</v>
      </c>
      <c r="Q6" s="82">
        <f>IFERROR(P6/J6,"-")</f>
        <v>0.095238095238095</v>
      </c>
      <c r="R6" s="200">
        <v>426250</v>
      </c>
      <c r="S6" s="201">
        <f>IFERROR(R6/J6,"-")</f>
        <v>2029.7619047619</v>
      </c>
      <c r="T6" s="201">
        <f>IFERROR(R6/P6,"-")</f>
        <v>21312.5</v>
      </c>
      <c r="U6" s="195">
        <f>IFERROR(R6-D6,"-")</f>
        <v>-2393750</v>
      </c>
      <c r="V6" s="85">
        <f>R6/D6</f>
        <v>0.1511524822695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70</v>
      </c>
      <c r="F7" s="81">
        <v>23</v>
      </c>
      <c r="G7" s="81">
        <v>6</v>
      </c>
      <c r="H7" s="91">
        <v>23</v>
      </c>
      <c r="I7" s="92">
        <v>5</v>
      </c>
      <c r="J7" s="145">
        <f>H7+I7</f>
        <v>28</v>
      </c>
      <c r="K7" s="82">
        <f>IFERROR(J7/G7,"-")</f>
        <v>4.6666666666667</v>
      </c>
      <c r="L7" s="81">
        <v>1</v>
      </c>
      <c r="M7" s="81">
        <v>5</v>
      </c>
      <c r="N7" s="82">
        <f>IFERROR(L7/J7,"-")</f>
        <v>0.035714285714286</v>
      </c>
      <c r="O7" s="83">
        <f>IFERROR(D7/J7,"-")</f>
        <v>8928.5714285714</v>
      </c>
      <c r="P7" s="84">
        <v>2</v>
      </c>
      <c r="Q7" s="82">
        <f>IFERROR(P7/J7,"-")</f>
        <v>0.071428571428571</v>
      </c>
      <c r="R7" s="200">
        <v>158000</v>
      </c>
      <c r="S7" s="201">
        <f>IFERROR(R7/J7,"-")</f>
        <v>5642.8571428571</v>
      </c>
      <c r="T7" s="201">
        <f>IFERROR(R7/P7,"-")</f>
        <v>79000</v>
      </c>
      <c r="U7" s="195">
        <f>IFERROR(R7-D7,"-")</f>
        <v>-92000</v>
      </c>
      <c r="V7" s="85">
        <f>R7/D7</f>
        <v>0.632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3070000</v>
      </c>
      <c r="E10" s="41">
        <f>SUM(E6:E8)</f>
        <v>589</v>
      </c>
      <c r="F10" s="41">
        <f>SUM(F6:F8)</f>
        <v>280</v>
      </c>
      <c r="G10" s="41">
        <f>SUM(G6:G8)</f>
        <v>231</v>
      </c>
      <c r="H10" s="41">
        <f>SUM(H6:H8)</f>
        <v>232</v>
      </c>
      <c r="I10" s="41">
        <f>SUM(I6:I8)</f>
        <v>6</v>
      </c>
      <c r="J10" s="41">
        <f>SUM(J6:J8)</f>
        <v>238</v>
      </c>
      <c r="K10" s="42">
        <f>IFERROR(J10/G10,"-")</f>
        <v>1.030303030303</v>
      </c>
      <c r="L10" s="78">
        <f>SUM(L6:L8)</f>
        <v>8</v>
      </c>
      <c r="M10" s="78">
        <f>SUM(M6:M8)</f>
        <v>31</v>
      </c>
      <c r="N10" s="42">
        <f>IFERROR(L10/J10,"-")</f>
        <v>0.033613445378151</v>
      </c>
      <c r="O10" s="43">
        <f>IFERROR(D10/J10,"-")</f>
        <v>12899.159663866</v>
      </c>
      <c r="P10" s="44">
        <f>SUM(P6:P8)</f>
        <v>22</v>
      </c>
      <c r="Q10" s="42">
        <f>IFERROR(P10/J10,"-")</f>
        <v>0.092436974789916</v>
      </c>
      <c r="R10" s="45">
        <f>SUM(R6:R8)</f>
        <v>584250</v>
      </c>
      <c r="S10" s="45">
        <f>IFERROR(R10/J10,"-")</f>
        <v>2454.8319327731</v>
      </c>
      <c r="T10" s="45">
        <f>IFERROR(R10/P10,"-")</f>
        <v>26556.818181818</v>
      </c>
      <c r="U10" s="46">
        <f>SUM(U6:U8)</f>
        <v>-2485750</v>
      </c>
      <c r="V10" s="47">
        <f>IFERROR(R10/D10,"-")</f>
        <v>0.19030944625407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0.17058823529412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4</v>
      </c>
      <c r="O6" s="92">
        <v>0</v>
      </c>
      <c r="P6" s="93">
        <f>N6+O6</f>
        <v>4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0.25</v>
      </c>
      <c r="U6" s="182">
        <f>IFERROR(J6/SUM(P6:P21),"-")</f>
        <v>7727.2727272727</v>
      </c>
      <c r="V6" s="84">
        <v>1</v>
      </c>
      <c r="W6" s="82">
        <f>IF(P6=0,"-",V6/P6)</f>
        <v>0.25</v>
      </c>
      <c r="X6" s="186">
        <v>36000</v>
      </c>
      <c r="Y6" s="187">
        <f>IFERROR(X6/P6,"-")</f>
        <v>9000</v>
      </c>
      <c r="Z6" s="187">
        <f>IFERROR(X6/V6,"-")</f>
        <v>36000</v>
      </c>
      <c r="AA6" s="188">
        <f>SUM(X6:X21)-SUM(J6:J21)</f>
        <v>-282000</v>
      </c>
      <c r="AB6" s="85">
        <f>SUM(X6:X21)/SUM(J6:J21)</f>
        <v>0.17058823529412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3</v>
      </c>
      <c r="BX6" s="127">
        <f>IF(P6=0,"",IF(BW6=0,"",(BW6/P6)))</f>
        <v>0.75</v>
      </c>
      <c r="BY6" s="128">
        <v>1</v>
      </c>
      <c r="BZ6" s="129">
        <f>IFERROR(BY6/BW6,"-")</f>
        <v>0.33333333333333</v>
      </c>
      <c r="CA6" s="130">
        <v>36000</v>
      </c>
      <c r="CB6" s="131">
        <f>IFERROR(CA6/BW6,"-")</f>
        <v>12000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36000</v>
      </c>
      <c r="CQ6" s="141">
        <v>36000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39</v>
      </c>
      <c r="L7" s="81">
        <v>20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10</v>
      </c>
      <c r="O8" s="92">
        <v>0</v>
      </c>
      <c r="P8" s="93">
        <f>N8+O8</f>
        <v>10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2</v>
      </c>
      <c r="CG8" s="134">
        <f>IF(P8=0,"",IF(CF8=0,"",(CF8/P8)))</f>
        <v>0.2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9</v>
      </c>
      <c r="L9" s="81">
        <v>8</v>
      </c>
      <c r="M9" s="81">
        <v>3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14</v>
      </c>
      <c r="L11" s="81">
        <v>8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2</v>
      </c>
      <c r="L13" s="81">
        <v>2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4</v>
      </c>
      <c r="O14" s="92">
        <v>0</v>
      </c>
      <c r="P14" s="93">
        <f>N14+O14</f>
        <v>4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22</v>
      </c>
      <c r="L15" s="81">
        <v>6</v>
      </c>
      <c r="M15" s="81">
        <v>1</v>
      </c>
      <c r="N15" s="91">
        <v>1</v>
      </c>
      <c r="O15" s="92">
        <v>0</v>
      </c>
      <c r="P15" s="93">
        <f>N15+O15</f>
        <v>1</v>
      </c>
      <c r="Q15" s="82">
        <f>IFERROR(P15/M15,"-")</f>
        <v>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5</v>
      </c>
      <c r="L17" s="81">
        <v>2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8</v>
      </c>
      <c r="O18" s="92">
        <v>0</v>
      </c>
      <c r="P18" s="93">
        <f>N18+O18</f>
        <v>8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>
        <v>1</v>
      </c>
      <c r="AE18" s="95">
        <f>IF(P18=0,"",IF(AD18=0,"",(AD18/P18)))</f>
        <v>0.125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0.125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28</v>
      </c>
      <c r="L19" s="81">
        <v>20</v>
      </c>
      <c r="M19" s="81">
        <v>6</v>
      </c>
      <c r="N19" s="91">
        <v>2</v>
      </c>
      <c r="O19" s="92">
        <v>0</v>
      </c>
      <c r="P19" s="93">
        <f>N19+O19</f>
        <v>2</v>
      </c>
      <c r="Q19" s="82">
        <f>IFERROR(P19/M19,"-")</f>
        <v>0.33333333333333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0.5</v>
      </c>
      <c r="X19" s="186">
        <v>6000</v>
      </c>
      <c r="Y19" s="187">
        <f>IFERROR(X19/P19,"-")</f>
        <v>3000</v>
      </c>
      <c r="Z19" s="187">
        <f>IFERROR(X19/V19,"-")</f>
        <v>6000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2</v>
      </c>
      <c r="BX19" s="127">
        <f>IF(P19=0,"",IF(BW19=0,"",(BW19/P19)))</f>
        <v>1</v>
      </c>
      <c r="BY19" s="128">
        <v>1</v>
      </c>
      <c r="BZ19" s="129">
        <f>IFERROR(BY19/BW19,"-")</f>
        <v>0.5</v>
      </c>
      <c r="CA19" s="130">
        <v>6000</v>
      </c>
      <c r="CB19" s="131">
        <f>IFERROR(CA19/BW19,"-")</f>
        <v>3000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6000</v>
      </c>
      <c r="CQ19" s="141">
        <v>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10</v>
      </c>
      <c r="O20" s="92">
        <v>0</v>
      </c>
      <c r="P20" s="93">
        <f>N20+O20</f>
        <v>10</v>
      </c>
      <c r="Q20" s="82" t="str">
        <f>IFERROR(P20/M20,"-")</f>
        <v>-</v>
      </c>
      <c r="R20" s="81">
        <v>0</v>
      </c>
      <c r="S20" s="81">
        <v>2</v>
      </c>
      <c r="T20" s="82">
        <f>IFERROR(S20/(O20+P20),"-")</f>
        <v>0.2</v>
      </c>
      <c r="U20" s="182"/>
      <c r="V20" s="84">
        <v>1</v>
      </c>
      <c r="W20" s="82">
        <f>IF(P20=0,"-",V20/P20)</f>
        <v>0.1</v>
      </c>
      <c r="X20" s="186">
        <v>6000</v>
      </c>
      <c r="Y20" s="187">
        <f>IFERROR(X20/P20,"-")</f>
        <v>600</v>
      </c>
      <c r="Z20" s="187">
        <f>IFERROR(X20/V20,"-")</f>
        <v>6000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0.2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</v>
      </c>
      <c r="BP20" s="121">
        <v>1</v>
      </c>
      <c r="BQ20" s="122">
        <f>IFERROR(BP20/BN20,"-")</f>
        <v>1</v>
      </c>
      <c r="BR20" s="123">
        <v>6000</v>
      </c>
      <c r="BS20" s="124">
        <f>IFERROR(BR20/BN20,"-")</f>
        <v>6000</v>
      </c>
      <c r="BT20" s="125"/>
      <c r="BU20" s="125">
        <v>1</v>
      </c>
      <c r="BV20" s="125"/>
      <c r="BW20" s="126">
        <v>7</v>
      </c>
      <c r="BX20" s="127">
        <f>IF(P20=0,"",IF(BW20=0,"",(BW20/P20)))</f>
        <v>0.7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6000</v>
      </c>
      <c r="CQ20" s="141">
        <v>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27</v>
      </c>
      <c r="L21" s="81">
        <v>17</v>
      </c>
      <c r="M21" s="81">
        <v>5</v>
      </c>
      <c r="N21" s="91">
        <v>5</v>
      </c>
      <c r="O21" s="92">
        <v>0</v>
      </c>
      <c r="P21" s="93">
        <f>N21+O21</f>
        <v>5</v>
      </c>
      <c r="Q21" s="82">
        <f>IFERROR(P21/M21,"-")</f>
        <v>1</v>
      </c>
      <c r="R21" s="81">
        <v>1</v>
      </c>
      <c r="S21" s="81">
        <v>2</v>
      </c>
      <c r="T21" s="82">
        <f>IFERROR(S21/(O21+P21),"-")</f>
        <v>0.4</v>
      </c>
      <c r="U21" s="182"/>
      <c r="V21" s="84">
        <v>1</v>
      </c>
      <c r="W21" s="82">
        <f>IF(P21=0,"-",V21/P21)</f>
        <v>0.2</v>
      </c>
      <c r="X21" s="186">
        <v>10000</v>
      </c>
      <c r="Y21" s="187">
        <f>IFERROR(X21/P21,"-")</f>
        <v>2000</v>
      </c>
      <c r="Z21" s="187">
        <f>IFERROR(X21/V21,"-")</f>
        <v>10000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0.6</v>
      </c>
      <c r="BP21" s="121">
        <v>2</v>
      </c>
      <c r="BQ21" s="122">
        <f>IFERROR(BP21/BN21,"-")</f>
        <v>0.66666666666667</v>
      </c>
      <c r="BR21" s="123">
        <v>205000</v>
      </c>
      <c r="BS21" s="124">
        <f>IFERROR(BR21/BN21,"-")</f>
        <v>68333.333333333</v>
      </c>
      <c r="BT21" s="125"/>
      <c r="BU21" s="125">
        <v>1</v>
      </c>
      <c r="BV21" s="125">
        <v>1</v>
      </c>
      <c r="BW21" s="126">
        <v>2</v>
      </c>
      <c r="BX21" s="127">
        <f>IF(P21=0,"",IF(BW21=0,"",(BW21/P21)))</f>
        <v>0.4</v>
      </c>
      <c r="BY21" s="128">
        <v>1</v>
      </c>
      <c r="BZ21" s="129">
        <f>IFERROR(BY21/BW21,"-")</f>
        <v>0.5</v>
      </c>
      <c r="CA21" s="130">
        <v>5000</v>
      </c>
      <c r="CB21" s="131">
        <f>IFERROR(CA21/BW21,"-")</f>
        <v>2500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10000</v>
      </c>
      <c r="CQ21" s="141">
        <v>145000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200000</v>
      </c>
      <c r="K22" s="81">
        <v>0</v>
      </c>
      <c r="L22" s="81">
        <v>0</v>
      </c>
      <c r="M22" s="81">
        <v>0</v>
      </c>
      <c r="N22" s="91">
        <v>0</v>
      </c>
      <c r="O22" s="92">
        <v>0</v>
      </c>
      <c r="P22" s="93">
        <f>N22+O22</f>
        <v>0</v>
      </c>
      <c r="Q22" s="82" t="str">
        <f>IFERROR(P22/M22,"-")</f>
        <v>-</v>
      </c>
      <c r="R22" s="81">
        <v>0</v>
      </c>
      <c r="S22" s="81">
        <v>0</v>
      </c>
      <c r="T22" s="82" t="str">
        <f>IFERROR(S22/(O22+P22),"-")</f>
        <v>-</v>
      </c>
      <c r="U22" s="182">
        <f>IFERROR(J22/SUM(P22:P27),"-")</f>
        <v>40000</v>
      </c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>
        <f>SUM(X22:X27)-SUM(J22:J27)</f>
        <v>-200000</v>
      </c>
      <c r="AB22" s="85">
        <f>SUM(X22:X27)/SUM(J22:J27)</f>
        <v>0</v>
      </c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101</v>
      </c>
      <c r="G24" s="203"/>
      <c r="H24" s="90" t="s">
        <v>93</v>
      </c>
      <c r="I24" s="90"/>
      <c r="J24" s="188"/>
      <c r="K24" s="81">
        <v>3</v>
      </c>
      <c r="L24" s="81">
        <v>0</v>
      </c>
      <c r="M24" s="81">
        <v>35</v>
      </c>
      <c r="N24" s="91">
        <v>2</v>
      </c>
      <c r="O24" s="92">
        <v>0</v>
      </c>
      <c r="P24" s="93">
        <f>N24+O24</f>
        <v>2</v>
      </c>
      <c r="Q24" s="82">
        <f>IFERROR(P24/M24,"-")</f>
        <v>0.057142857142857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64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62</v>
      </c>
      <c r="E26" s="203" t="s">
        <v>63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1</v>
      </c>
      <c r="O26" s="92">
        <v>0</v>
      </c>
      <c r="P26" s="93">
        <f>N26+O26</f>
        <v>1</v>
      </c>
      <c r="Q26" s="82" t="str">
        <f>IFERROR(P26/M26,"-")</f>
        <v>-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106</v>
      </c>
      <c r="C27" s="203"/>
      <c r="D27" s="203" t="s">
        <v>107</v>
      </c>
      <c r="E27" s="203" t="s">
        <v>107</v>
      </c>
      <c r="F27" s="203" t="s">
        <v>69</v>
      </c>
      <c r="G27" s="203"/>
      <c r="H27" s="90"/>
      <c r="I27" s="90"/>
      <c r="J27" s="188"/>
      <c r="K27" s="81">
        <v>19</v>
      </c>
      <c r="L27" s="81">
        <v>9</v>
      </c>
      <c r="M27" s="81">
        <v>2</v>
      </c>
      <c r="N27" s="91">
        <v>2</v>
      </c>
      <c r="O27" s="92">
        <v>0</v>
      </c>
      <c r="P27" s="93">
        <f>N27+O27</f>
        <v>2</v>
      </c>
      <c r="Q27" s="82">
        <f>IFERROR(P27/M27,"-")</f>
        <v>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0.081808510638298</v>
      </c>
      <c r="B28" s="203" t="s">
        <v>108</v>
      </c>
      <c r="C28" s="203"/>
      <c r="D28" s="203" t="s">
        <v>109</v>
      </c>
      <c r="E28" s="203" t="s">
        <v>110</v>
      </c>
      <c r="F28" s="203" t="s">
        <v>64</v>
      </c>
      <c r="G28" s="203" t="s">
        <v>111</v>
      </c>
      <c r="H28" s="90" t="s">
        <v>112</v>
      </c>
      <c r="I28" s="90"/>
      <c r="J28" s="188">
        <v>470000</v>
      </c>
      <c r="K28" s="81">
        <v>0</v>
      </c>
      <c r="L28" s="81">
        <v>0</v>
      </c>
      <c r="M28" s="81">
        <v>0</v>
      </c>
      <c r="N28" s="91">
        <v>19</v>
      </c>
      <c r="O28" s="92">
        <v>0</v>
      </c>
      <c r="P28" s="93">
        <f>N28+O28</f>
        <v>19</v>
      </c>
      <c r="Q28" s="82" t="str">
        <f>IFERROR(P28/M28,"-")</f>
        <v>-</v>
      </c>
      <c r="R28" s="81">
        <v>0</v>
      </c>
      <c r="S28" s="81">
        <v>4</v>
      </c>
      <c r="T28" s="82">
        <f>IFERROR(S28/(O28+P28),"-")</f>
        <v>0.21052631578947</v>
      </c>
      <c r="U28" s="182">
        <f>IFERROR(J28/SUM(P28:P32),"-")</f>
        <v>13055.555555556</v>
      </c>
      <c r="V28" s="84">
        <v>1</v>
      </c>
      <c r="W28" s="82">
        <f>IF(P28=0,"-",V28/P28)</f>
        <v>0.052631578947368</v>
      </c>
      <c r="X28" s="186">
        <v>6000</v>
      </c>
      <c r="Y28" s="187">
        <f>IFERROR(X28/P28,"-")</f>
        <v>315.78947368421</v>
      </c>
      <c r="Z28" s="187">
        <f>IFERROR(X28/V28,"-")</f>
        <v>6000</v>
      </c>
      <c r="AA28" s="188">
        <f>SUM(X28:X32)-SUM(J28:J32)</f>
        <v>-431550</v>
      </c>
      <c r="AB28" s="85">
        <f>SUM(X28:X32)/SUM(J28:J32)</f>
        <v>0.081808510638298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3</v>
      </c>
      <c r="AN28" s="101">
        <f>IF(P28=0,"",IF(AM28=0,"",(AM28/P28)))</f>
        <v>0.15789473684211</v>
      </c>
      <c r="AO28" s="100">
        <v>1</v>
      </c>
      <c r="AP28" s="102">
        <f>IFERROR(AP28/AM28,"-")</f>
        <v>0</v>
      </c>
      <c r="AQ28" s="103">
        <v>6000</v>
      </c>
      <c r="AR28" s="104">
        <f>IFERROR(AQ28/AM28,"-")</f>
        <v>2000</v>
      </c>
      <c r="AS28" s="105"/>
      <c r="AT28" s="105">
        <v>1</v>
      </c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0.15789473684211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8</v>
      </c>
      <c r="BO28" s="120">
        <f>IF(P28=0,"",IF(BN28=0,"",(BN28/P28)))</f>
        <v>0.42105263157895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4</v>
      </c>
      <c r="BX28" s="127">
        <f>IF(P28=0,"",IF(BW28=0,"",(BW28/P28)))</f>
        <v>0.21052631578947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0.052631578947368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6000</v>
      </c>
      <c r="CQ28" s="141">
        <v>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114</v>
      </c>
      <c r="E29" s="203" t="s">
        <v>115</v>
      </c>
      <c r="F29" s="203" t="s">
        <v>101</v>
      </c>
      <c r="G29" s="203"/>
      <c r="H29" s="90" t="s">
        <v>112</v>
      </c>
      <c r="I29" s="90"/>
      <c r="J29" s="188"/>
      <c r="K29" s="81">
        <v>13</v>
      </c>
      <c r="L29" s="81">
        <v>0</v>
      </c>
      <c r="M29" s="81">
        <v>26</v>
      </c>
      <c r="N29" s="91">
        <v>1</v>
      </c>
      <c r="O29" s="92">
        <v>0</v>
      </c>
      <c r="P29" s="93">
        <f>N29+O29</f>
        <v>1</v>
      </c>
      <c r="Q29" s="82">
        <f>IFERROR(P29/M29,"-")</f>
        <v>0.038461538461538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116</v>
      </c>
      <c r="C30" s="203"/>
      <c r="D30" s="203" t="s">
        <v>117</v>
      </c>
      <c r="E30" s="203" t="s">
        <v>118</v>
      </c>
      <c r="F30" s="203" t="s">
        <v>64</v>
      </c>
      <c r="G30" s="203"/>
      <c r="H30" s="90" t="s">
        <v>112</v>
      </c>
      <c r="I30" s="90"/>
      <c r="J30" s="188"/>
      <c r="K30" s="81">
        <v>0</v>
      </c>
      <c r="L30" s="81">
        <v>0</v>
      </c>
      <c r="M30" s="81">
        <v>0</v>
      </c>
      <c r="N30" s="91">
        <v>8</v>
      </c>
      <c r="O30" s="92">
        <v>0</v>
      </c>
      <c r="P30" s="93">
        <f>N30+O30</f>
        <v>8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0.25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5</v>
      </c>
      <c r="BX30" s="127">
        <f>IF(P30=0,"",IF(BW30=0,"",(BW30/P30)))</f>
        <v>0.625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0.125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119</v>
      </c>
      <c r="C31" s="203"/>
      <c r="D31" s="203" t="s">
        <v>74</v>
      </c>
      <c r="E31" s="203" t="s">
        <v>75</v>
      </c>
      <c r="F31" s="203" t="s">
        <v>64</v>
      </c>
      <c r="G31" s="203"/>
      <c r="H31" s="90" t="s">
        <v>112</v>
      </c>
      <c r="I31" s="90"/>
      <c r="J31" s="188"/>
      <c r="K31" s="81">
        <v>0</v>
      </c>
      <c r="L31" s="81">
        <v>0</v>
      </c>
      <c r="M31" s="81">
        <v>0</v>
      </c>
      <c r="N31" s="91">
        <v>6</v>
      </c>
      <c r="O31" s="92">
        <v>0</v>
      </c>
      <c r="P31" s="93">
        <f>N31+O31</f>
        <v>6</v>
      </c>
      <c r="Q31" s="82" t="str">
        <f>IFERROR(P31/M31,"-")</f>
        <v>-</v>
      </c>
      <c r="R31" s="81">
        <v>0</v>
      </c>
      <c r="S31" s="81">
        <v>1</v>
      </c>
      <c r="T31" s="82">
        <f>IFERROR(S31/(O31+P31),"-")</f>
        <v>0.16666666666667</v>
      </c>
      <c r="U31" s="182"/>
      <c r="V31" s="84">
        <v>1</v>
      </c>
      <c r="W31" s="82">
        <f>IF(P31=0,"-",V31/P31)</f>
        <v>0.16666666666667</v>
      </c>
      <c r="X31" s="186">
        <v>32450</v>
      </c>
      <c r="Y31" s="187">
        <f>IFERROR(X31/P31,"-")</f>
        <v>5408.3333333333</v>
      </c>
      <c r="Z31" s="187">
        <f>IFERROR(X31/V31,"-")</f>
        <v>32450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0.16666666666667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0.33333333333333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2</v>
      </c>
      <c r="CG31" s="134">
        <f>IF(P31=0,"",IF(CF31=0,"",(CF31/P31)))</f>
        <v>0.33333333333333</v>
      </c>
      <c r="CH31" s="135">
        <v>1</v>
      </c>
      <c r="CI31" s="136">
        <f>IFERROR(CH31/CF31,"-")</f>
        <v>0.5</v>
      </c>
      <c r="CJ31" s="137">
        <v>32450</v>
      </c>
      <c r="CK31" s="138">
        <f>IFERROR(CJ31/CF31,"-")</f>
        <v>16225</v>
      </c>
      <c r="CL31" s="139"/>
      <c r="CM31" s="139"/>
      <c r="CN31" s="139">
        <v>1</v>
      </c>
      <c r="CO31" s="140">
        <v>1</v>
      </c>
      <c r="CP31" s="141">
        <v>32450</v>
      </c>
      <c r="CQ31" s="141">
        <v>32450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120</v>
      </c>
      <c r="C32" s="203"/>
      <c r="D32" s="203" t="s">
        <v>107</v>
      </c>
      <c r="E32" s="203" t="s">
        <v>107</v>
      </c>
      <c r="F32" s="203" t="s">
        <v>69</v>
      </c>
      <c r="G32" s="203"/>
      <c r="H32" s="90"/>
      <c r="I32" s="90"/>
      <c r="J32" s="188"/>
      <c r="K32" s="81">
        <v>53</v>
      </c>
      <c r="L32" s="81">
        <v>32</v>
      </c>
      <c r="M32" s="81">
        <v>10</v>
      </c>
      <c r="N32" s="91">
        <v>2</v>
      </c>
      <c r="O32" s="92">
        <v>0</v>
      </c>
      <c r="P32" s="93">
        <f>N32+O32</f>
        <v>2</v>
      </c>
      <c r="Q32" s="82">
        <f>IFERROR(P32/M32,"-")</f>
        <v>0.2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121</v>
      </c>
      <c r="C33" s="203"/>
      <c r="D33" s="203" t="s">
        <v>122</v>
      </c>
      <c r="E33" s="203" t="s">
        <v>123</v>
      </c>
      <c r="F33" s="203" t="s">
        <v>64</v>
      </c>
      <c r="G33" s="203" t="s">
        <v>124</v>
      </c>
      <c r="H33" s="90" t="s">
        <v>125</v>
      </c>
      <c r="I33" s="90" t="s">
        <v>126</v>
      </c>
      <c r="J33" s="188">
        <v>220000</v>
      </c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>
        <f>IFERROR(J33/SUM(P33:P42),"-")</f>
        <v>27500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SUM(X33:X42)-SUM(J33:J42)</f>
        <v>-220000</v>
      </c>
      <c r="AB33" s="85">
        <f>SUM(X33:X42)/SUM(J33:J42)</f>
        <v>0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127</v>
      </c>
      <c r="C34" s="203"/>
      <c r="D34" s="203" t="s">
        <v>122</v>
      </c>
      <c r="E34" s="203" t="s">
        <v>123</v>
      </c>
      <c r="F34" s="203" t="s">
        <v>64</v>
      </c>
      <c r="G34" s="203" t="s">
        <v>128</v>
      </c>
      <c r="H34" s="90" t="s">
        <v>125</v>
      </c>
      <c r="I34" s="90" t="s">
        <v>126</v>
      </c>
      <c r="J34" s="188"/>
      <c r="K34" s="81">
        <v>0</v>
      </c>
      <c r="L34" s="81">
        <v>0</v>
      </c>
      <c r="M34" s="81">
        <v>0</v>
      </c>
      <c r="N34" s="91">
        <v>0</v>
      </c>
      <c r="O34" s="92">
        <v>0</v>
      </c>
      <c r="P34" s="93">
        <f>N34+O34</f>
        <v>0</v>
      </c>
      <c r="Q34" s="82" t="str">
        <f>IFERROR(P34/M34,"-")</f>
        <v>-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122</v>
      </c>
      <c r="E35" s="203" t="s">
        <v>123</v>
      </c>
      <c r="F35" s="203" t="s">
        <v>64</v>
      </c>
      <c r="G35" s="203" t="s">
        <v>130</v>
      </c>
      <c r="H35" s="90" t="s">
        <v>125</v>
      </c>
      <c r="I35" s="90" t="s">
        <v>126</v>
      </c>
      <c r="J35" s="188"/>
      <c r="K35" s="81">
        <v>0</v>
      </c>
      <c r="L35" s="81">
        <v>0</v>
      </c>
      <c r="M35" s="81">
        <v>0</v>
      </c>
      <c r="N35" s="91">
        <v>1</v>
      </c>
      <c r="O35" s="92">
        <v>0</v>
      </c>
      <c r="P35" s="93">
        <f>N35+O35</f>
        <v>1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1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122</v>
      </c>
      <c r="E36" s="203" t="s">
        <v>123</v>
      </c>
      <c r="F36" s="203" t="s">
        <v>64</v>
      </c>
      <c r="G36" s="203" t="s">
        <v>132</v>
      </c>
      <c r="H36" s="90" t="s">
        <v>125</v>
      </c>
      <c r="I36" s="90" t="s">
        <v>126</v>
      </c>
      <c r="J36" s="188"/>
      <c r="K36" s="81">
        <v>0</v>
      </c>
      <c r="L36" s="81">
        <v>0</v>
      </c>
      <c r="M36" s="81">
        <v>0</v>
      </c>
      <c r="N36" s="91">
        <v>0</v>
      </c>
      <c r="O36" s="92">
        <v>0</v>
      </c>
      <c r="P36" s="93">
        <f>N36+O36</f>
        <v>0</v>
      </c>
      <c r="Q36" s="82" t="str">
        <f>IFERROR(P36/M36,"-")</f>
        <v>-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107</v>
      </c>
      <c r="E37" s="203" t="s">
        <v>107</v>
      </c>
      <c r="F37" s="203" t="s">
        <v>69</v>
      </c>
      <c r="G37" s="203" t="s">
        <v>134</v>
      </c>
      <c r="H37" s="90"/>
      <c r="I37" s="90"/>
      <c r="J37" s="188"/>
      <c r="K37" s="81">
        <v>4</v>
      </c>
      <c r="L37" s="81">
        <v>4</v>
      </c>
      <c r="M37" s="81">
        <v>0</v>
      </c>
      <c r="N37" s="91">
        <v>0</v>
      </c>
      <c r="O37" s="92">
        <v>0</v>
      </c>
      <c r="P37" s="93">
        <f>N37+O37</f>
        <v>0</v>
      </c>
      <c r="Q37" s="82" t="str">
        <f>IFERROR(P37/M37,"-")</f>
        <v>-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135</v>
      </c>
      <c r="C38" s="203"/>
      <c r="D38" s="203" t="s">
        <v>122</v>
      </c>
      <c r="E38" s="203" t="s">
        <v>136</v>
      </c>
      <c r="F38" s="203" t="s">
        <v>64</v>
      </c>
      <c r="G38" s="203" t="s">
        <v>124</v>
      </c>
      <c r="H38" s="90" t="s">
        <v>125</v>
      </c>
      <c r="I38" s="90" t="s">
        <v>137</v>
      </c>
      <c r="J38" s="188"/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1</v>
      </c>
      <c r="T38" s="82">
        <f>IFERROR(S38/(O38+P38),"-")</f>
        <v>0.5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138</v>
      </c>
      <c r="C39" s="203"/>
      <c r="D39" s="203" t="s">
        <v>122</v>
      </c>
      <c r="E39" s="203" t="s">
        <v>136</v>
      </c>
      <c r="F39" s="203" t="s">
        <v>64</v>
      </c>
      <c r="G39" s="203" t="s">
        <v>128</v>
      </c>
      <c r="H39" s="90" t="s">
        <v>125</v>
      </c>
      <c r="I39" s="90" t="s">
        <v>139</v>
      </c>
      <c r="J39" s="188"/>
      <c r="K39" s="81">
        <v>0</v>
      </c>
      <c r="L39" s="81">
        <v>0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122</v>
      </c>
      <c r="E40" s="203" t="s">
        <v>136</v>
      </c>
      <c r="F40" s="203" t="s">
        <v>64</v>
      </c>
      <c r="G40" s="203" t="s">
        <v>130</v>
      </c>
      <c r="H40" s="90" t="s">
        <v>125</v>
      </c>
      <c r="I40" s="90" t="s">
        <v>141</v>
      </c>
      <c r="J40" s="188"/>
      <c r="K40" s="81">
        <v>0</v>
      </c>
      <c r="L40" s="81">
        <v>0</v>
      </c>
      <c r="M40" s="81">
        <v>0</v>
      </c>
      <c r="N40" s="91">
        <v>2</v>
      </c>
      <c r="O40" s="92">
        <v>0</v>
      </c>
      <c r="P40" s="93">
        <f>N40+O40</f>
        <v>2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122</v>
      </c>
      <c r="E41" s="203" t="s">
        <v>136</v>
      </c>
      <c r="F41" s="203" t="s">
        <v>64</v>
      </c>
      <c r="G41" s="203" t="s">
        <v>132</v>
      </c>
      <c r="H41" s="90" t="s">
        <v>125</v>
      </c>
      <c r="I41" s="90" t="s">
        <v>143</v>
      </c>
      <c r="J41" s="188"/>
      <c r="K41" s="81">
        <v>0</v>
      </c>
      <c r="L41" s="81">
        <v>0</v>
      </c>
      <c r="M41" s="81">
        <v>0</v>
      </c>
      <c r="N41" s="91">
        <v>2</v>
      </c>
      <c r="O41" s="92">
        <v>0</v>
      </c>
      <c r="P41" s="93">
        <f>N41+O41</f>
        <v>2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144</v>
      </c>
      <c r="C42" s="203"/>
      <c r="D42" s="203" t="s">
        <v>107</v>
      </c>
      <c r="E42" s="203" t="s">
        <v>107</v>
      </c>
      <c r="F42" s="203" t="s">
        <v>69</v>
      </c>
      <c r="G42" s="203" t="s">
        <v>134</v>
      </c>
      <c r="H42" s="90"/>
      <c r="I42" s="90"/>
      <c r="J42" s="188"/>
      <c r="K42" s="81">
        <v>15</v>
      </c>
      <c r="L42" s="81">
        <v>7</v>
      </c>
      <c r="M42" s="81">
        <v>34</v>
      </c>
      <c r="N42" s="91">
        <v>1</v>
      </c>
      <c r="O42" s="92">
        <v>0</v>
      </c>
      <c r="P42" s="93">
        <f>N42+O42</f>
        <v>1</v>
      </c>
      <c r="Q42" s="82">
        <f>IFERROR(P42/M42,"-")</f>
        <v>0.029411764705882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1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0.597</v>
      </c>
      <c r="B43" s="203" t="s">
        <v>145</v>
      </c>
      <c r="C43" s="203"/>
      <c r="D43" s="203" t="s">
        <v>146</v>
      </c>
      <c r="E43" s="203" t="s">
        <v>147</v>
      </c>
      <c r="F43" s="203" t="s">
        <v>64</v>
      </c>
      <c r="G43" s="203" t="s">
        <v>148</v>
      </c>
      <c r="H43" s="90" t="s">
        <v>149</v>
      </c>
      <c r="I43" s="90" t="s">
        <v>150</v>
      </c>
      <c r="J43" s="188">
        <v>400000</v>
      </c>
      <c r="K43" s="81">
        <v>0</v>
      </c>
      <c r="L43" s="81">
        <v>0</v>
      </c>
      <c r="M43" s="81">
        <v>0</v>
      </c>
      <c r="N43" s="91">
        <v>3</v>
      </c>
      <c r="O43" s="92">
        <v>0</v>
      </c>
      <c r="P43" s="93">
        <f>N43+O43</f>
        <v>3</v>
      </c>
      <c r="Q43" s="82" t="str">
        <f>IFERROR(P43/M43,"-")</f>
        <v>-</v>
      </c>
      <c r="R43" s="81">
        <v>0</v>
      </c>
      <c r="S43" s="81">
        <v>1</v>
      </c>
      <c r="T43" s="82">
        <f>IFERROR(S43/(O43+P43),"-")</f>
        <v>0.33333333333333</v>
      </c>
      <c r="U43" s="182">
        <f>IFERROR(J43/SUM(P43:P47),"-")</f>
        <v>14814.814814815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SUM(X43:X47)-SUM(J43:J47)</f>
        <v>-161200</v>
      </c>
      <c r="AB43" s="85">
        <f>SUM(X43:X47)/SUM(J43:J47)</f>
        <v>0.597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0.33333333333333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>
        <v>1</v>
      </c>
      <c r="AW43" s="107">
        <f>IF(P43=0,"",IF(AV43=0,"",(AV43/P43)))</f>
        <v>0.33333333333333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151</v>
      </c>
      <c r="C44" s="203"/>
      <c r="D44" s="203" t="s">
        <v>152</v>
      </c>
      <c r="E44" s="203" t="s">
        <v>153</v>
      </c>
      <c r="F44" s="203" t="s">
        <v>64</v>
      </c>
      <c r="G44" s="203"/>
      <c r="H44" s="90" t="s">
        <v>149</v>
      </c>
      <c r="I44" s="90"/>
      <c r="J44" s="188"/>
      <c r="K44" s="81">
        <v>0</v>
      </c>
      <c r="L44" s="81">
        <v>0</v>
      </c>
      <c r="M44" s="81">
        <v>0</v>
      </c>
      <c r="N44" s="91">
        <v>8</v>
      </c>
      <c r="O44" s="92">
        <v>0</v>
      </c>
      <c r="P44" s="93">
        <f>N44+O44</f>
        <v>8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0.25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6</v>
      </c>
      <c r="BX44" s="127">
        <f>IF(P44=0,"",IF(BW44=0,"",(BW44/P44)))</f>
        <v>0.75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154</v>
      </c>
      <c r="C45" s="203"/>
      <c r="D45" s="203" t="s">
        <v>155</v>
      </c>
      <c r="E45" s="203" t="s">
        <v>156</v>
      </c>
      <c r="F45" s="203" t="s">
        <v>101</v>
      </c>
      <c r="G45" s="203"/>
      <c r="H45" s="90" t="s">
        <v>149</v>
      </c>
      <c r="I45" s="90"/>
      <c r="J45" s="188"/>
      <c r="K45" s="81">
        <v>6</v>
      </c>
      <c r="L45" s="81">
        <v>0</v>
      </c>
      <c r="M45" s="81">
        <v>26</v>
      </c>
      <c r="N45" s="91">
        <v>4</v>
      </c>
      <c r="O45" s="92">
        <v>0</v>
      </c>
      <c r="P45" s="93">
        <f>N45+O45</f>
        <v>4</v>
      </c>
      <c r="Q45" s="82">
        <f>IFERROR(P45/M45,"-")</f>
        <v>0.15384615384615</v>
      </c>
      <c r="R45" s="81">
        <v>0</v>
      </c>
      <c r="S45" s="81">
        <v>1</v>
      </c>
      <c r="T45" s="82">
        <f>IFERROR(S45/(O45+P45),"-")</f>
        <v>0.25</v>
      </c>
      <c r="U45" s="182"/>
      <c r="V45" s="84">
        <v>1</v>
      </c>
      <c r="W45" s="82">
        <f>IF(P45=0,"-",V45/P45)</f>
        <v>0.25</v>
      </c>
      <c r="X45" s="186">
        <v>3000</v>
      </c>
      <c r="Y45" s="187">
        <f>IFERROR(X45/P45,"-")</f>
        <v>750</v>
      </c>
      <c r="Z45" s="187">
        <f>IFERROR(X45/V45,"-")</f>
        <v>3000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0.25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0.25</v>
      </c>
      <c r="BP45" s="121">
        <v>1</v>
      </c>
      <c r="BQ45" s="122">
        <f>IFERROR(BP45/BN45,"-")</f>
        <v>1</v>
      </c>
      <c r="BR45" s="123">
        <v>3000</v>
      </c>
      <c r="BS45" s="124">
        <f>IFERROR(BR45/BN45,"-")</f>
        <v>3000</v>
      </c>
      <c r="BT45" s="125">
        <v>1</v>
      </c>
      <c r="BU45" s="125"/>
      <c r="BV45" s="125"/>
      <c r="BW45" s="126">
        <v>2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157</v>
      </c>
      <c r="C46" s="203"/>
      <c r="D46" s="203" t="s">
        <v>158</v>
      </c>
      <c r="E46" s="203" t="s">
        <v>159</v>
      </c>
      <c r="F46" s="203" t="s">
        <v>64</v>
      </c>
      <c r="G46" s="203"/>
      <c r="H46" s="90" t="s">
        <v>149</v>
      </c>
      <c r="I46" s="90"/>
      <c r="J46" s="188"/>
      <c r="K46" s="81">
        <v>0</v>
      </c>
      <c r="L46" s="81">
        <v>0</v>
      </c>
      <c r="M46" s="81">
        <v>0</v>
      </c>
      <c r="N46" s="91">
        <v>5</v>
      </c>
      <c r="O46" s="92">
        <v>0</v>
      </c>
      <c r="P46" s="93">
        <f>N46+O46</f>
        <v>5</v>
      </c>
      <c r="Q46" s="82" t="str">
        <f>IFERROR(P46/M46,"-")</f>
        <v>-</v>
      </c>
      <c r="R46" s="81">
        <v>0</v>
      </c>
      <c r="S46" s="81">
        <v>1</v>
      </c>
      <c r="T46" s="82">
        <f>IFERROR(S46/(O46+P46),"-")</f>
        <v>0.2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2</v>
      </c>
      <c r="AW46" s="107">
        <f>IF(P46=0,"",IF(AV46=0,"",(AV46/P46)))</f>
        <v>0.4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1</v>
      </c>
      <c r="BF46" s="113">
        <f>IF(P46=0,"",IF(BE46=0,"",(BE46/P46)))</f>
        <v>0.2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0.2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0.2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160</v>
      </c>
      <c r="C47" s="203"/>
      <c r="D47" s="203" t="s">
        <v>107</v>
      </c>
      <c r="E47" s="203" t="s">
        <v>107</v>
      </c>
      <c r="F47" s="203" t="s">
        <v>69</v>
      </c>
      <c r="G47" s="203"/>
      <c r="H47" s="90"/>
      <c r="I47" s="90"/>
      <c r="J47" s="188"/>
      <c r="K47" s="81">
        <v>56</v>
      </c>
      <c r="L47" s="81">
        <v>42</v>
      </c>
      <c r="M47" s="81">
        <v>14</v>
      </c>
      <c r="N47" s="91">
        <v>7</v>
      </c>
      <c r="O47" s="92">
        <v>0</v>
      </c>
      <c r="P47" s="93">
        <f>N47+O47</f>
        <v>7</v>
      </c>
      <c r="Q47" s="82">
        <f>IFERROR(P47/M47,"-")</f>
        <v>0.5</v>
      </c>
      <c r="R47" s="81">
        <v>3</v>
      </c>
      <c r="S47" s="81">
        <v>1</v>
      </c>
      <c r="T47" s="82">
        <f>IFERROR(S47/(O47+P47),"-")</f>
        <v>0.14285714285714</v>
      </c>
      <c r="U47" s="182"/>
      <c r="V47" s="84">
        <v>4</v>
      </c>
      <c r="W47" s="82">
        <f>IF(P47=0,"-",V47/P47)</f>
        <v>0.57142857142857</v>
      </c>
      <c r="X47" s="186">
        <v>235800</v>
      </c>
      <c r="Y47" s="187">
        <f>IFERROR(X47/P47,"-")</f>
        <v>33685.714285714</v>
      </c>
      <c r="Z47" s="187">
        <f>IFERROR(X47/V47,"-")</f>
        <v>58950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3</v>
      </c>
      <c r="BO47" s="120">
        <f>IF(P47=0,"",IF(BN47=0,"",(BN47/P47)))</f>
        <v>0.42857142857143</v>
      </c>
      <c r="BP47" s="121">
        <v>2</v>
      </c>
      <c r="BQ47" s="122">
        <f>IFERROR(BP47/BN47,"-")</f>
        <v>0.66666666666667</v>
      </c>
      <c r="BR47" s="123">
        <v>35000</v>
      </c>
      <c r="BS47" s="124">
        <f>IFERROR(BR47/BN47,"-")</f>
        <v>11666.666666667</v>
      </c>
      <c r="BT47" s="125"/>
      <c r="BU47" s="125">
        <v>1</v>
      </c>
      <c r="BV47" s="125">
        <v>1</v>
      </c>
      <c r="BW47" s="126">
        <v>3</v>
      </c>
      <c r="BX47" s="127">
        <f>IF(P47=0,"",IF(BW47=0,"",(BW47/P47)))</f>
        <v>0.42857142857143</v>
      </c>
      <c r="BY47" s="128">
        <v>2</v>
      </c>
      <c r="BZ47" s="129">
        <f>IFERROR(BY47/BW47,"-")</f>
        <v>0.66666666666667</v>
      </c>
      <c r="CA47" s="130">
        <v>49800</v>
      </c>
      <c r="CB47" s="131">
        <f>IFERROR(CA47/BW47,"-")</f>
        <v>16600</v>
      </c>
      <c r="CC47" s="132"/>
      <c r="CD47" s="132"/>
      <c r="CE47" s="132">
        <v>2</v>
      </c>
      <c r="CF47" s="133">
        <v>1</v>
      </c>
      <c r="CG47" s="134">
        <f>IF(P47=0,"",IF(CF47=0,"",(CF47/P47)))</f>
        <v>0.14285714285714</v>
      </c>
      <c r="CH47" s="135">
        <v>1</v>
      </c>
      <c r="CI47" s="136">
        <f>IFERROR(CH47/CF47,"-")</f>
        <v>1</v>
      </c>
      <c r="CJ47" s="137">
        <v>183000</v>
      </c>
      <c r="CK47" s="138">
        <f>IFERROR(CJ47/CF47,"-")</f>
        <v>183000</v>
      </c>
      <c r="CL47" s="139"/>
      <c r="CM47" s="139"/>
      <c r="CN47" s="139">
        <v>1</v>
      </c>
      <c r="CO47" s="140">
        <v>4</v>
      </c>
      <c r="CP47" s="141">
        <v>235800</v>
      </c>
      <c r="CQ47" s="141">
        <v>183000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>
        <f>AB48</f>
        <v>0.14</v>
      </c>
      <c r="B48" s="203" t="s">
        <v>161</v>
      </c>
      <c r="C48" s="203"/>
      <c r="D48" s="203" t="s">
        <v>117</v>
      </c>
      <c r="E48" s="203" t="s">
        <v>118</v>
      </c>
      <c r="F48" s="203" t="s">
        <v>64</v>
      </c>
      <c r="G48" s="203" t="s">
        <v>162</v>
      </c>
      <c r="H48" s="90" t="s">
        <v>149</v>
      </c>
      <c r="I48" s="90" t="s">
        <v>150</v>
      </c>
      <c r="J48" s="188">
        <v>300000</v>
      </c>
      <c r="K48" s="81">
        <v>0</v>
      </c>
      <c r="L48" s="81">
        <v>0</v>
      </c>
      <c r="M48" s="81">
        <v>0</v>
      </c>
      <c r="N48" s="91">
        <v>6</v>
      </c>
      <c r="O48" s="92">
        <v>0</v>
      </c>
      <c r="P48" s="93">
        <f>N48+O48</f>
        <v>6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>
        <f>IFERROR(J48/SUM(P48:P52),"-")</f>
        <v>10714.285714286</v>
      </c>
      <c r="V48" s="84">
        <v>1</v>
      </c>
      <c r="W48" s="82">
        <f>IF(P48=0,"-",V48/P48)</f>
        <v>0.16666666666667</v>
      </c>
      <c r="X48" s="186">
        <v>6000</v>
      </c>
      <c r="Y48" s="187">
        <f>IFERROR(X48/P48,"-")</f>
        <v>1000</v>
      </c>
      <c r="Z48" s="187">
        <f>IFERROR(X48/V48,"-")</f>
        <v>6000</v>
      </c>
      <c r="AA48" s="188">
        <f>SUM(X48:X52)-SUM(J48:J52)</f>
        <v>-258000</v>
      </c>
      <c r="AB48" s="85">
        <f>SUM(X48:X52)/SUM(J48:J52)</f>
        <v>0.14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3</v>
      </c>
      <c r="AW48" s="107">
        <f>IF(P48=0,"",IF(AV48=0,"",(AV48/P48)))</f>
        <v>0.5</v>
      </c>
      <c r="AX48" s="106">
        <v>1</v>
      </c>
      <c r="AY48" s="108">
        <f>IFERROR(AX48/AV48,"-")</f>
        <v>0.33333333333333</v>
      </c>
      <c r="AZ48" s="109">
        <v>6000</v>
      </c>
      <c r="BA48" s="110">
        <f>IFERROR(AZ48/AV48,"-")</f>
        <v>2000</v>
      </c>
      <c r="BB48" s="111"/>
      <c r="BC48" s="111">
        <v>1</v>
      </c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0.16666666666667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2</v>
      </c>
      <c r="BX48" s="127">
        <f>IF(P48=0,"",IF(BW48=0,"",(BW48/P48)))</f>
        <v>0.33333333333333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6000</v>
      </c>
      <c r="CQ48" s="141">
        <v>6000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163</v>
      </c>
      <c r="C49" s="203"/>
      <c r="D49" s="203" t="s">
        <v>164</v>
      </c>
      <c r="E49" s="203" t="s">
        <v>165</v>
      </c>
      <c r="F49" s="203" t="s">
        <v>64</v>
      </c>
      <c r="G49" s="203"/>
      <c r="H49" s="90" t="s">
        <v>149</v>
      </c>
      <c r="I49" s="90"/>
      <c r="J49" s="188"/>
      <c r="K49" s="81">
        <v>0</v>
      </c>
      <c r="L49" s="81">
        <v>0</v>
      </c>
      <c r="M49" s="81">
        <v>0</v>
      </c>
      <c r="N49" s="91">
        <v>9</v>
      </c>
      <c r="O49" s="92">
        <v>0</v>
      </c>
      <c r="P49" s="93">
        <f>N49+O49</f>
        <v>9</v>
      </c>
      <c r="Q49" s="82" t="str">
        <f>IFERROR(P49/M49,"-")</f>
        <v>-</v>
      </c>
      <c r="R49" s="81">
        <v>0</v>
      </c>
      <c r="S49" s="81">
        <v>1</v>
      </c>
      <c r="T49" s="82">
        <f>IFERROR(S49/(O49+P49),"-")</f>
        <v>0.11111111111111</v>
      </c>
      <c r="U49" s="182"/>
      <c r="V49" s="84">
        <v>1</v>
      </c>
      <c r="W49" s="82">
        <f>IF(P49=0,"-",V49/P49)</f>
        <v>0.11111111111111</v>
      </c>
      <c r="X49" s="186">
        <v>3000</v>
      </c>
      <c r="Y49" s="187">
        <f>IFERROR(X49/P49,"-")</f>
        <v>333.33333333333</v>
      </c>
      <c r="Z49" s="187">
        <f>IFERROR(X49/V49,"-")</f>
        <v>3000</v>
      </c>
      <c r="AA49" s="188"/>
      <c r="AB49" s="85"/>
      <c r="AC49" s="79"/>
      <c r="AD49" s="94">
        <v>1</v>
      </c>
      <c r="AE49" s="95">
        <f>IF(P49=0,"",IF(AD49=0,"",(AD49/P49)))</f>
        <v>0.11111111111111</v>
      </c>
      <c r="AF49" s="94"/>
      <c r="AG49" s="96">
        <f>IFERROR(AF49/AD49,"-")</f>
        <v>0</v>
      </c>
      <c r="AH49" s="97"/>
      <c r="AI49" s="98">
        <f>IFERROR(AH49/AD49,"-")</f>
        <v>0</v>
      </c>
      <c r="AJ49" s="99"/>
      <c r="AK49" s="99"/>
      <c r="AL49" s="99"/>
      <c r="AM49" s="100">
        <v>3</v>
      </c>
      <c r="AN49" s="101">
        <f>IF(P49=0,"",IF(AM49=0,"",(AM49/P49)))</f>
        <v>0.33333333333333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>
        <v>1</v>
      </c>
      <c r="AW49" s="107">
        <f>IF(P49=0,"",IF(AV49=0,"",(AV49/P49)))</f>
        <v>0.11111111111111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0.22222222222222</v>
      </c>
      <c r="BP49" s="121">
        <v>1</v>
      </c>
      <c r="BQ49" s="122">
        <f>IFERROR(BP49/BN49,"-")</f>
        <v>0.5</v>
      </c>
      <c r="BR49" s="123">
        <v>3000</v>
      </c>
      <c r="BS49" s="124">
        <f>IFERROR(BR49/BN49,"-")</f>
        <v>1500</v>
      </c>
      <c r="BT49" s="125">
        <v>1</v>
      </c>
      <c r="BU49" s="125"/>
      <c r="BV49" s="125"/>
      <c r="BW49" s="126">
        <v>2</v>
      </c>
      <c r="BX49" s="127">
        <f>IF(P49=0,"",IF(BW49=0,"",(BW49/P49)))</f>
        <v>0.22222222222222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3000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166</v>
      </c>
      <c r="C50" s="203"/>
      <c r="D50" s="203" t="s">
        <v>167</v>
      </c>
      <c r="E50" s="203" t="s">
        <v>168</v>
      </c>
      <c r="F50" s="203" t="s">
        <v>101</v>
      </c>
      <c r="G50" s="203"/>
      <c r="H50" s="90" t="s">
        <v>149</v>
      </c>
      <c r="I50" s="90"/>
      <c r="J50" s="188"/>
      <c r="K50" s="81">
        <v>1</v>
      </c>
      <c r="L50" s="81">
        <v>0</v>
      </c>
      <c r="M50" s="81">
        <v>17</v>
      </c>
      <c r="N50" s="91">
        <v>1</v>
      </c>
      <c r="O50" s="92">
        <v>0</v>
      </c>
      <c r="P50" s="93">
        <f>N50+O50</f>
        <v>1</v>
      </c>
      <c r="Q50" s="82">
        <f>IFERROR(P50/M50,"-")</f>
        <v>0.058823529411765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1</v>
      </c>
      <c r="BX50" s="127">
        <f>IF(P50=0,"",IF(BW50=0,"",(BW50/P50)))</f>
        <v>1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169</v>
      </c>
      <c r="C51" s="203"/>
      <c r="D51" s="203" t="s">
        <v>109</v>
      </c>
      <c r="E51" s="203" t="s">
        <v>110</v>
      </c>
      <c r="F51" s="203" t="s">
        <v>64</v>
      </c>
      <c r="G51" s="203"/>
      <c r="H51" s="90" t="s">
        <v>149</v>
      </c>
      <c r="I51" s="90"/>
      <c r="J51" s="188"/>
      <c r="K51" s="81">
        <v>0</v>
      </c>
      <c r="L51" s="81">
        <v>0</v>
      </c>
      <c r="M51" s="81">
        <v>0</v>
      </c>
      <c r="N51" s="91">
        <v>5</v>
      </c>
      <c r="O51" s="92">
        <v>0</v>
      </c>
      <c r="P51" s="93">
        <f>N51+O51</f>
        <v>5</v>
      </c>
      <c r="Q51" s="82" t="str">
        <f>IFERROR(P51/M51,"-")</f>
        <v>-</v>
      </c>
      <c r="R51" s="81">
        <v>0</v>
      </c>
      <c r="S51" s="81">
        <v>2</v>
      </c>
      <c r="T51" s="82">
        <f>IFERROR(S51/(O51+P51),"-")</f>
        <v>0.4</v>
      </c>
      <c r="U51" s="182"/>
      <c r="V51" s="84">
        <v>1</v>
      </c>
      <c r="W51" s="82">
        <f>IF(P51=0,"-",V51/P51)</f>
        <v>0.2</v>
      </c>
      <c r="X51" s="186">
        <v>3000</v>
      </c>
      <c r="Y51" s="187">
        <f>IFERROR(X51/P51,"-")</f>
        <v>600</v>
      </c>
      <c r="Z51" s="187">
        <f>IFERROR(X51/V51,"-")</f>
        <v>3000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0.2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3</v>
      </c>
      <c r="BO51" s="120">
        <f>IF(P51=0,"",IF(BN51=0,"",(BN51/P51)))</f>
        <v>0.6</v>
      </c>
      <c r="BP51" s="121">
        <v>1</v>
      </c>
      <c r="BQ51" s="122">
        <f>IFERROR(BP51/BN51,"-")</f>
        <v>0.33333333333333</v>
      </c>
      <c r="BR51" s="123">
        <v>3000</v>
      </c>
      <c r="BS51" s="124">
        <f>IFERROR(BR51/BN51,"-")</f>
        <v>1000</v>
      </c>
      <c r="BT51" s="125">
        <v>1</v>
      </c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1</v>
      </c>
      <c r="CG51" s="134">
        <f>IF(P51=0,"",IF(CF51=0,"",(CF51/P51)))</f>
        <v>0.2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1</v>
      </c>
      <c r="CP51" s="141">
        <v>3000</v>
      </c>
      <c r="CQ51" s="141">
        <v>3000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170</v>
      </c>
      <c r="C52" s="203"/>
      <c r="D52" s="203" t="s">
        <v>107</v>
      </c>
      <c r="E52" s="203" t="s">
        <v>107</v>
      </c>
      <c r="F52" s="203" t="s">
        <v>69</v>
      </c>
      <c r="G52" s="203"/>
      <c r="H52" s="90"/>
      <c r="I52" s="90"/>
      <c r="J52" s="188"/>
      <c r="K52" s="81">
        <v>138</v>
      </c>
      <c r="L52" s="81">
        <v>31</v>
      </c>
      <c r="M52" s="81">
        <v>20</v>
      </c>
      <c r="N52" s="91">
        <v>7</v>
      </c>
      <c r="O52" s="92">
        <v>0</v>
      </c>
      <c r="P52" s="93">
        <f>N52+O52</f>
        <v>7</v>
      </c>
      <c r="Q52" s="82">
        <f>IFERROR(P52/M52,"-")</f>
        <v>0.35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0.14285714285714</v>
      </c>
      <c r="X52" s="186">
        <v>30000</v>
      </c>
      <c r="Y52" s="187">
        <f>IFERROR(X52/P52,"-")</f>
        <v>4285.7142857143</v>
      </c>
      <c r="Z52" s="187">
        <f>IFERROR(X52/V52,"-")</f>
        <v>30000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0.14285714285714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3</v>
      </c>
      <c r="BO52" s="120">
        <f>IF(P52=0,"",IF(BN52=0,"",(BN52/P52)))</f>
        <v>0.42857142857143</v>
      </c>
      <c r="BP52" s="121">
        <v>1</v>
      </c>
      <c r="BQ52" s="122">
        <f>IFERROR(BP52/BN52,"-")</f>
        <v>0.33333333333333</v>
      </c>
      <c r="BR52" s="123">
        <v>30000</v>
      </c>
      <c r="BS52" s="124">
        <f>IFERROR(BR52/BN52,"-")</f>
        <v>10000</v>
      </c>
      <c r="BT52" s="125"/>
      <c r="BU52" s="125"/>
      <c r="BV52" s="125">
        <v>1</v>
      </c>
      <c r="BW52" s="126">
        <v>3</v>
      </c>
      <c r="BX52" s="127">
        <f>IF(P52=0,"",IF(BW52=0,"",(BW52/P52)))</f>
        <v>0.42857142857143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30000</v>
      </c>
      <c r="CQ52" s="141">
        <v>30000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0.15714285714286</v>
      </c>
      <c r="B53" s="203" t="s">
        <v>171</v>
      </c>
      <c r="C53" s="203"/>
      <c r="D53" s="203" t="s">
        <v>152</v>
      </c>
      <c r="E53" s="203" t="s">
        <v>153</v>
      </c>
      <c r="F53" s="203" t="s">
        <v>64</v>
      </c>
      <c r="G53" s="203" t="s">
        <v>172</v>
      </c>
      <c r="H53" s="90" t="s">
        <v>173</v>
      </c>
      <c r="I53" s="90" t="s">
        <v>174</v>
      </c>
      <c r="J53" s="188">
        <v>210000</v>
      </c>
      <c r="K53" s="81">
        <v>0</v>
      </c>
      <c r="L53" s="81">
        <v>0</v>
      </c>
      <c r="M53" s="81">
        <v>0</v>
      </c>
      <c r="N53" s="91">
        <v>1</v>
      </c>
      <c r="O53" s="92">
        <v>0</v>
      </c>
      <c r="P53" s="93">
        <f>N53+O53</f>
        <v>1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>
        <f>IFERROR(J53/SUM(P53:P57),"-")</f>
        <v>30000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SUM(X53:X57)-SUM(J53:J57)</f>
        <v>-177000</v>
      </c>
      <c r="AB53" s="85">
        <f>SUM(X53:X57)/SUM(J53:J57)</f>
        <v>0.15714285714286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1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175</v>
      </c>
      <c r="C54" s="203"/>
      <c r="D54" s="203" t="s">
        <v>74</v>
      </c>
      <c r="E54" s="203" t="s">
        <v>176</v>
      </c>
      <c r="F54" s="203" t="s">
        <v>64</v>
      </c>
      <c r="G54" s="203"/>
      <c r="H54" s="90" t="s">
        <v>173</v>
      </c>
      <c r="I54" s="90"/>
      <c r="J54" s="188"/>
      <c r="K54" s="81">
        <v>0</v>
      </c>
      <c r="L54" s="81">
        <v>0</v>
      </c>
      <c r="M54" s="81">
        <v>0</v>
      </c>
      <c r="N54" s="91">
        <v>5</v>
      </c>
      <c r="O54" s="92">
        <v>0</v>
      </c>
      <c r="P54" s="93">
        <f>N54+O54</f>
        <v>5</v>
      </c>
      <c r="Q54" s="82" t="str">
        <f>IFERROR(P54/M54,"-")</f>
        <v>-</v>
      </c>
      <c r="R54" s="81">
        <v>0</v>
      </c>
      <c r="S54" s="81">
        <v>1</v>
      </c>
      <c r="T54" s="82">
        <f>IFERROR(S54/(O54+P54),"-")</f>
        <v>0.2</v>
      </c>
      <c r="U54" s="182"/>
      <c r="V54" s="84">
        <v>2</v>
      </c>
      <c r="W54" s="82">
        <f>IF(P54=0,"-",V54/P54)</f>
        <v>0.4</v>
      </c>
      <c r="X54" s="186">
        <v>33000</v>
      </c>
      <c r="Y54" s="187">
        <f>IFERROR(X54/P54,"-")</f>
        <v>6600</v>
      </c>
      <c r="Z54" s="187">
        <f>IFERROR(X54/V54,"-")</f>
        <v>16500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0.2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0.4</v>
      </c>
      <c r="BP54" s="121">
        <v>1</v>
      </c>
      <c r="BQ54" s="122">
        <f>IFERROR(BP54/BN54,"-")</f>
        <v>0.5</v>
      </c>
      <c r="BR54" s="123">
        <v>30000</v>
      </c>
      <c r="BS54" s="124">
        <f>IFERROR(BR54/BN54,"-")</f>
        <v>15000</v>
      </c>
      <c r="BT54" s="125"/>
      <c r="BU54" s="125"/>
      <c r="BV54" s="125">
        <v>1</v>
      </c>
      <c r="BW54" s="126">
        <v>1</v>
      </c>
      <c r="BX54" s="127">
        <f>IF(P54=0,"",IF(BW54=0,"",(BW54/P54)))</f>
        <v>0.2</v>
      </c>
      <c r="BY54" s="128">
        <v>1</v>
      </c>
      <c r="BZ54" s="129">
        <f>IFERROR(BY54/BW54,"-")</f>
        <v>1</v>
      </c>
      <c r="CA54" s="130">
        <v>3000</v>
      </c>
      <c r="CB54" s="131">
        <f>IFERROR(CA54/BW54,"-")</f>
        <v>3000</v>
      </c>
      <c r="CC54" s="132">
        <v>1</v>
      </c>
      <c r="CD54" s="132"/>
      <c r="CE54" s="132"/>
      <c r="CF54" s="133">
        <v>1</v>
      </c>
      <c r="CG54" s="134">
        <f>IF(P54=0,"",IF(CF54=0,"",(CF54/P54)))</f>
        <v>0.2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2</v>
      </c>
      <c r="CP54" s="141">
        <v>33000</v>
      </c>
      <c r="CQ54" s="141">
        <v>30000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177</v>
      </c>
      <c r="C55" s="203"/>
      <c r="D55" s="203" t="s">
        <v>178</v>
      </c>
      <c r="E55" s="203" t="s">
        <v>63</v>
      </c>
      <c r="F55" s="203" t="s">
        <v>101</v>
      </c>
      <c r="G55" s="203"/>
      <c r="H55" s="90" t="s">
        <v>173</v>
      </c>
      <c r="I55" s="90"/>
      <c r="J55" s="188"/>
      <c r="K55" s="81">
        <v>1</v>
      </c>
      <c r="L55" s="81">
        <v>0</v>
      </c>
      <c r="M55" s="81">
        <v>12</v>
      </c>
      <c r="N55" s="91">
        <v>1</v>
      </c>
      <c r="O55" s="92">
        <v>0</v>
      </c>
      <c r="P55" s="93">
        <f>N55+O55</f>
        <v>1</v>
      </c>
      <c r="Q55" s="82">
        <f>IFERROR(P55/M55,"-")</f>
        <v>0.083333333333333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179</v>
      </c>
      <c r="C56" s="203"/>
      <c r="D56" s="203" t="s">
        <v>158</v>
      </c>
      <c r="E56" s="203" t="s">
        <v>159</v>
      </c>
      <c r="F56" s="203" t="s">
        <v>64</v>
      </c>
      <c r="G56" s="203"/>
      <c r="H56" s="90" t="s">
        <v>173</v>
      </c>
      <c r="I56" s="90"/>
      <c r="J56" s="188"/>
      <c r="K56" s="81">
        <v>0</v>
      </c>
      <c r="L56" s="81">
        <v>0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180</v>
      </c>
      <c r="C57" s="203"/>
      <c r="D57" s="203" t="s">
        <v>107</v>
      </c>
      <c r="E57" s="203" t="s">
        <v>107</v>
      </c>
      <c r="F57" s="203" t="s">
        <v>69</v>
      </c>
      <c r="G57" s="203"/>
      <c r="H57" s="90"/>
      <c r="I57" s="90"/>
      <c r="J57" s="188"/>
      <c r="K57" s="81">
        <v>24</v>
      </c>
      <c r="L57" s="81">
        <v>11</v>
      </c>
      <c r="M57" s="81">
        <v>4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181</v>
      </c>
      <c r="C58" s="203"/>
      <c r="D58" s="203" t="s">
        <v>74</v>
      </c>
      <c r="E58" s="203" t="s">
        <v>176</v>
      </c>
      <c r="F58" s="203" t="s">
        <v>64</v>
      </c>
      <c r="G58" s="203" t="s">
        <v>148</v>
      </c>
      <c r="H58" s="90" t="s">
        <v>182</v>
      </c>
      <c r="I58" s="204" t="s">
        <v>183</v>
      </c>
      <c r="J58" s="188">
        <v>150000</v>
      </c>
      <c r="K58" s="81">
        <v>0</v>
      </c>
      <c r="L58" s="81">
        <v>0</v>
      </c>
      <c r="M58" s="81">
        <v>0</v>
      </c>
      <c r="N58" s="91">
        <v>10</v>
      </c>
      <c r="O58" s="92">
        <v>0</v>
      </c>
      <c r="P58" s="93">
        <f>N58+O58</f>
        <v>10</v>
      </c>
      <c r="Q58" s="82" t="str">
        <f>IFERROR(P58/M58,"-")</f>
        <v>-</v>
      </c>
      <c r="R58" s="81">
        <v>0</v>
      </c>
      <c r="S58" s="81">
        <v>1</v>
      </c>
      <c r="T58" s="82">
        <f>IFERROR(S58/(O58+P58),"-")</f>
        <v>0.1</v>
      </c>
      <c r="U58" s="182">
        <f>IFERROR(J58/SUM(P58:P59),"-")</f>
        <v>12500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-150000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0.1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0.3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6</v>
      </c>
      <c r="BX58" s="127">
        <f>IF(P58=0,"",IF(BW58=0,"",(BW58/P58)))</f>
        <v>0.6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184</v>
      </c>
      <c r="C59" s="203"/>
      <c r="D59" s="203" t="s">
        <v>74</v>
      </c>
      <c r="E59" s="203" t="s">
        <v>176</v>
      </c>
      <c r="F59" s="203" t="s">
        <v>69</v>
      </c>
      <c r="G59" s="203"/>
      <c r="H59" s="90"/>
      <c r="I59" s="90"/>
      <c r="J59" s="188"/>
      <c r="K59" s="81">
        <v>11</v>
      </c>
      <c r="L59" s="81">
        <v>10</v>
      </c>
      <c r="M59" s="81">
        <v>2</v>
      </c>
      <c r="N59" s="91">
        <v>2</v>
      </c>
      <c r="O59" s="92">
        <v>0</v>
      </c>
      <c r="P59" s="93">
        <f>N59+O59</f>
        <v>2</v>
      </c>
      <c r="Q59" s="82">
        <f>IFERROR(P59/M59,"-")</f>
        <v>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0.5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1</v>
      </c>
      <c r="CG59" s="134">
        <f>IF(P59=0,"",IF(CF59=0,"",(CF59/P59)))</f>
        <v>0.5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185</v>
      </c>
      <c r="C60" s="203"/>
      <c r="D60" s="203" t="s">
        <v>186</v>
      </c>
      <c r="E60" s="203" t="s">
        <v>187</v>
      </c>
      <c r="F60" s="203" t="s">
        <v>64</v>
      </c>
      <c r="G60" s="203" t="s">
        <v>148</v>
      </c>
      <c r="H60" s="90" t="s">
        <v>182</v>
      </c>
      <c r="I60" s="205" t="s">
        <v>188</v>
      </c>
      <c r="J60" s="188">
        <v>150000</v>
      </c>
      <c r="K60" s="81">
        <v>0</v>
      </c>
      <c r="L60" s="81">
        <v>0</v>
      </c>
      <c r="M60" s="81">
        <v>0</v>
      </c>
      <c r="N60" s="91">
        <v>10</v>
      </c>
      <c r="O60" s="92">
        <v>0</v>
      </c>
      <c r="P60" s="93">
        <f>N60+O60</f>
        <v>10</v>
      </c>
      <c r="Q60" s="82" t="str">
        <f>IFERROR(P60/M60,"-")</f>
        <v>-</v>
      </c>
      <c r="R60" s="81">
        <v>0</v>
      </c>
      <c r="S60" s="81">
        <v>1</v>
      </c>
      <c r="T60" s="82">
        <f>IFERROR(S60/(O60+P60),"-")</f>
        <v>0.1</v>
      </c>
      <c r="U60" s="182">
        <f>IFERROR(J60/SUM(P60:P61),"-")</f>
        <v>13636.363636364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-150000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0.2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0.2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4</v>
      </c>
      <c r="BX60" s="127">
        <f>IF(P60=0,"",IF(BW60=0,"",(BW60/P60)))</f>
        <v>0.4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>
        <v>2</v>
      </c>
      <c r="CG60" s="134">
        <f>IF(P60=0,"",IF(CF60=0,"",(CF60/P60)))</f>
        <v>0.2</v>
      </c>
      <c r="CH60" s="135"/>
      <c r="CI60" s="136">
        <f>IFERROR(CH60/CF60,"-")</f>
        <v>0</v>
      </c>
      <c r="CJ60" s="137"/>
      <c r="CK60" s="138">
        <f>IFERROR(CJ60/CF60,"-")</f>
        <v>0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189</v>
      </c>
      <c r="C61" s="203"/>
      <c r="D61" s="203" t="s">
        <v>186</v>
      </c>
      <c r="E61" s="203" t="s">
        <v>187</v>
      </c>
      <c r="F61" s="203" t="s">
        <v>69</v>
      </c>
      <c r="G61" s="203"/>
      <c r="H61" s="90"/>
      <c r="I61" s="90"/>
      <c r="J61" s="188"/>
      <c r="K61" s="81">
        <v>4</v>
      </c>
      <c r="L61" s="81">
        <v>4</v>
      </c>
      <c r="M61" s="81">
        <v>1</v>
      </c>
      <c r="N61" s="91">
        <v>1</v>
      </c>
      <c r="O61" s="92">
        <v>0</v>
      </c>
      <c r="P61" s="93">
        <f>N61+O61</f>
        <v>1</v>
      </c>
      <c r="Q61" s="82">
        <f>IFERROR(P61/M61,"-")</f>
        <v>1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1</v>
      </c>
      <c r="BX61" s="127">
        <f>IF(P61=0,"",IF(BW61=0,"",(BW61/P61)))</f>
        <v>1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0.10666666666667</v>
      </c>
      <c r="B62" s="203" t="s">
        <v>190</v>
      </c>
      <c r="C62" s="203"/>
      <c r="D62" s="203" t="s">
        <v>191</v>
      </c>
      <c r="E62" s="203" t="s">
        <v>192</v>
      </c>
      <c r="F62" s="203" t="s">
        <v>64</v>
      </c>
      <c r="G62" s="203" t="s">
        <v>65</v>
      </c>
      <c r="H62" s="90" t="s">
        <v>193</v>
      </c>
      <c r="I62" s="205" t="s">
        <v>194</v>
      </c>
      <c r="J62" s="188">
        <v>150000</v>
      </c>
      <c r="K62" s="81">
        <v>0</v>
      </c>
      <c r="L62" s="81">
        <v>0</v>
      </c>
      <c r="M62" s="81">
        <v>0</v>
      </c>
      <c r="N62" s="91">
        <v>17</v>
      </c>
      <c r="O62" s="92">
        <v>1</v>
      </c>
      <c r="P62" s="93">
        <f>N62+O62</f>
        <v>18</v>
      </c>
      <c r="Q62" s="82" t="str">
        <f>IFERROR(P62/M62,"-")</f>
        <v>-</v>
      </c>
      <c r="R62" s="81">
        <v>0</v>
      </c>
      <c r="S62" s="81">
        <v>3</v>
      </c>
      <c r="T62" s="82">
        <f>IFERROR(S62/(O62+P62),"-")</f>
        <v>0.15789473684211</v>
      </c>
      <c r="U62" s="182">
        <f>IFERROR(J62/SUM(P62:P63),"-")</f>
        <v>7894.7368421053</v>
      </c>
      <c r="V62" s="84">
        <v>3</v>
      </c>
      <c r="W62" s="82">
        <f>IF(P62=0,"-",V62/P62)</f>
        <v>0.16666666666667</v>
      </c>
      <c r="X62" s="186">
        <v>16000</v>
      </c>
      <c r="Y62" s="187">
        <f>IFERROR(X62/P62,"-")</f>
        <v>888.88888888889</v>
      </c>
      <c r="Z62" s="187">
        <f>IFERROR(X62/V62,"-")</f>
        <v>5333.3333333333</v>
      </c>
      <c r="AA62" s="188">
        <f>SUM(X62:X63)-SUM(J62:J63)</f>
        <v>-134000</v>
      </c>
      <c r="AB62" s="85">
        <f>SUM(X62:X63)/SUM(J62:J63)</f>
        <v>0.10666666666667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2</v>
      </c>
      <c r="AN62" s="101">
        <f>IF(P62=0,"",IF(AM62=0,"",(AM62/P62)))</f>
        <v>0.11111111111111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>
        <v>4</v>
      </c>
      <c r="AW62" s="107">
        <f>IF(P62=0,"",IF(AV62=0,"",(AV62/P62)))</f>
        <v>0.22222222222222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0.055555555555556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6</v>
      </c>
      <c r="BO62" s="120">
        <f>IF(P62=0,"",IF(BN62=0,"",(BN62/P62)))</f>
        <v>0.33333333333333</v>
      </c>
      <c r="BP62" s="121">
        <v>1</v>
      </c>
      <c r="BQ62" s="122">
        <f>IFERROR(BP62/BN62,"-")</f>
        <v>0.16666666666667</v>
      </c>
      <c r="BR62" s="123">
        <v>3000</v>
      </c>
      <c r="BS62" s="124">
        <f>IFERROR(BR62/BN62,"-")</f>
        <v>500</v>
      </c>
      <c r="BT62" s="125">
        <v>1</v>
      </c>
      <c r="BU62" s="125"/>
      <c r="BV62" s="125"/>
      <c r="BW62" s="126">
        <v>4</v>
      </c>
      <c r="BX62" s="127">
        <f>IF(P62=0,"",IF(BW62=0,"",(BW62/P62)))</f>
        <v>0.22222222222222</v>
      </c>
      <c r="BY62" s="128">
        <v>1</v>
      </c>
      <c r="BZ62" s="129">
        <f>IFERROR(BY62/BW62,"-")</f>
        <v>0.25</v>
      </c>
      <c r="CA62" s="130">
        <v>10000</v>
      </c>
      <c r="CB62" s="131">
        <f>IFERROR(CA62/BW62,"-")</f>
        <v>2500</v>
      </c>
      <c r="CC62" s="132">
        <v>1</v>
      </c>
      <c r="CD62" s="132"/>
      <c r="CE62" s="132"/>
      <c r="CF62" s="133">
        <v>1</v>
      </c>
      <c r="CG62" s="134">
        <f>IF(P62=0,"",IF(CF62=0,"",(CF62/P62)))</f>
        <v>0.055555555555556</v>
      </c>
      <c r="CH62" s="135">
        <v>1</v>
      </c>
      <c r="CI62" s="136">
        <f>IFERROR(CH62/CF62,"-")</f>
        <v>1</v>
      </c>
      <c r="CJ62" s="137">
        <v>3000</v>
      </c>
      <c r="CK62" s="138">
        <f>IFERROR(CJ62/CF62,"-")</f>
        <v>3000</v>
      </c>
      <c r="CL62" s="139">
        <v>1</v>
      </c>
      <c r="CM62" s="139"/>
      <c r="CN62" s="139"/>
      <c r="CO62" s="140">
        <v>3</v>
      </c>
      <c r="CP62" s="141">
        <v>16000</v>
      </c>
      <c r="CQ62" s="141">
        <v>10000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195</v>
      </c>
      <c r="C63" s="203"/>
      <c r="D63" s="203" t="s">
        <v>191</v>
      </c>
      <c r="E63" s="203" t="s">
        <v>192</v>
      </c>
      <c r="F63" s="203" t="s">
        <v>69</v>
      </c>
      <c r="G63" s="203"/>
      <c r="H63" s="90"/>
      <c r="I63" s="90"/>
      <c r="J63" s="188"/>
      <c r="K63" s="81">
        <v>7</v>
      </c>
      <c r="L63" s="81">
        <v>7</v>
      </c>
      <c r="M63" s="81">
        <v>3</v>
      </c>
      <c r="N63" s="91">
        <v>1</v>
      </c>
      <c r="O63" s="92">
        <v>0</v>
      </c>
      <c r="P63" s="93">
        <f>N63+O63</f>
        <v>1</v>
      </c>
      <c r="Q63" s="82">
        <f>IFERROR(P63/M63,"-")</f>
        <v>0.33333333333333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>
        <v>1</v>
      </c>
      <c r="CG63" s="134">
        <f>IF(P63=0,"",IF(CF63=0,"",(CF63/P63)))</f>
        <v>1</v>
      </c>
      <c r="CH63" s="135">
        <v>1</v>
      </c>
      <c r="CI63" s="136">
        <f>IFERROR(CH63/CF63,"-")</f>
        <v>1</v>
      </c>
      <c r="CJ63" s="137">
        <v>23000</v>
      </c>
      <c r="CK63" s="138">
        <f>IFERROR(CJ63/CF63,"-")</f>
        <v>23000</v>
      </c>
      <c r="CL63" s="139"/>
      <c r="CM63" s="139"/>
      <c r="CN63" s="139">
        <v>1</v>
      </c>
      <c r="CO63" s="140">
        <v>0</v>
      </c>
      <c r="CP63" s="141">
        <v>0</v>
      </c>
      <c r="CQ63" s="141">
        <v>23000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196</v>
      </c>
      <c r="C64" s="203"/>
      <c r="D64" s="203" t="s">
        <v>90</v>
      </c>
      <c r="E64" s="203" t="s">
        <v>91</v>
      </c>
      <c r="F64" s="203" t="s">
        <v>64</v>
      </c>
      <c r="G64" s="203" t="s">
        <v>81</v>
      </c>
      <c r="H64" s="90" t="s">
        <v>193</v>
      </c>
      <c r="I64" s="90" t="s">
        <v>197</v>
      </c>
      <c r="J64" s="188">
        <v>150000</v>
      </c>
      <c r="K64" s="81">
        <v>0</v>
      </c>
      <c r="L64" s="81">
        <v>0</v>
      </c>
      <c r="M64" s="81">
        <v>0</v>
      </c>
      <c r="N64" s="91">
        <v>3</v>
      </c>
      <c r="O64" s="92">
        <v>0</v>
      </c>
      <c r="P64" s="93">
        <f>N64+O64</f>
        <v>3</v>
      </c>
      <c r="Q64" s="82" t="str">
        <f>IFERROR(P64/M64,"-")</f>
        <v>-</v>
      </c>
      <c r="R64" s="81">
        <v>0</v>
      </c>
      <c r="S64" s="81">
        <v>1</v>
      </c>
      <c r="T64" s="82">
        <f>IFERROR(S64/(O64+P64),"-")</f>
        <v>0.33333333333333</v>
      </c>
      <c r="U64" s="182">
        <f>IFERROR(J64/SUM(P64:P65),"-")</f>
        <v>25000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-150000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3</v>
      </c>
      <c r="BO64" s="120">
        <f>IF(P64=0,"",IF(BN64=0,"",(BN64/P64)))</f>
        <v>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198</v>
      </c>
      <c r="C65" s="203"/>
      <c r="D65" s="203" t="s">
        <v>90</v>
      </c>
      <c r="E65" s="203" t="s">
        <v>91</v>
      </c>
      <c r="F65" s="203" t="s">
        <v>69</v>
      </c>
      <c r="G65" s="203"/>
      <c r="H65" s="90"/>
      <c r="I65" s="90"/>
      <c r="J65" s="188"/>
      <c r="K65" s="81">
        <v>16</v>
      </c>
      <c r="L65" s="81">
        <v>15</v>
      </c>
      <c r="M65" s="81">
        <v>2</v>
      </c>
      <c r="N65" s="91">
        <v>3</v>
      </c>
      <c r="O65" s="92">
        <v>0</v>
      </c>
      <c r="P65" s="93">
        <f>N65+O65</f>
        <v>3</v>
      </c>
      <c r="Q65" s="82">
        <f>IFERROR(P65/M65,"-")</f>
        <v>1.5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2</v>
      </c>
      <c r="BX65" s="127">
        <f>IF(P65=0,"",IF(BW65=0,"",(BW65/P65)))</f>
        <v>0.66666666666667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1</v>
      </c>
      <c r="CG65" s="134">
        <f>IF(P65=0,"",IF(CF65=0,"",(CF65/P65)))</f>
        <v>0.33333333333333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199</v>
      </c>
      <c r="C66" s="203"/>
      <c r="D66" s="203" t="s">
        <v>200</v>
      </c>
      <c r="E66" s="203" t="s">
        <v>201</v>
      </c>
      <c r="F66" s="203" t="s">
        <v>64</v>
      </c>
      <c r="G66" s="203" t="s">
        <v>132</v>
      </c>
      <c r="H66" s="90" t="s">
        <v>202</v>
      </c>
      <c r="I66" s="205" t="s">
        <v>194</v>
      </c>
      <c r="J66" s="188">
        <v>80000</v>
      </c>
      <c r="K66" s="81">
        <v>0</v>
      </c>
      <c r="L66" s="81">
        <v>0</v>
      </c>
      <c r="M66" s="81">
        <v>2</v>
      </c>
      <c r="N66" s="91">
        <v>3</v>
      </c>
      <c r="O66" s="92">
        <v>0</v>
      </c>
      <c r="P66" s="93">
        <f>N66+O66</f>
        <v>3</v>
      </c>
      <c r="Q66" s="82">
        <f>IFERROR(P66/M66,"-")</f>
        <v>1.5</v>
      </c>
      <c r="R66" s="81">
        <v>0</v>
      </c>
      <c r="S66" s="81">
        <v>0</v>
      </c>
      <c r="T66" s="82">
        <f>IFERROR(S66/(O66+P66),"-")</f>
        <v>0</v>
      </c>
      <c r="U66" s="182">
        <f>IFERROR(J66/SUM(P66:P70),"-")</f>
        <v>11428.571428571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SUM(X66:X70)-SUM(J66:J70)</f>
        <v>-80000</v>
      </c>
      <c r="AB66" s="85">
        <f>SUM(X66:X70)/SUM(J66:J70)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0.33333333333333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2</v>
      </c>
      <c r="BO66" s="120">
        <f>IF(P66=0,"",IF(BN66=0,"",(BN66/P66)))</f>
        <v>0.66666666666667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203</v>
      </c>
      <c r="C67" s="203"/>
      <c r="D67" s="203" t="s">
        <v>200</v>
      </c>
      <c r="E67" s="203" t="s">
        <v>204</v>
      </c>
      <c r="F67" s="203" t="s">
        <v>64</v>
      </c>
      <c r="G67" s="203" t="s">
        <v>132</v>
      </c>
      <c r="H67" s="90" t="s">
        <v>202</v>
      </c>
      <c r="I67" s="205" t="s">
        <v>205</v>
      </c>
      <c r="J67" s="188"/>
      <c r="K67" s="81">
        <v>0</v>
      </c>
      <c r="L67" s="81">
        <v>0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206</v>
      </c>
      <c r="C68" s="203"/>
      <c r="D68" s="203" t="s">
        <v>200</v>
      </c>
      <c r="E68" s="203" t="s">
        <v>207</v>
      </c>
      <c r="F68" s="203" t="s">
        <v>64</v>
      </c>
      <c r="G68" s="203" t="s">
        <v>132</v>
      </c>
      <c r="H68" s="90" t="s">
        <v>202</v>
      </c>
      <c r="I68" s="205" t="s">
        <v>208</v>
      </c>
      <c r="J68" s="188"/>
      <c r="K68" s="81">
        <v>0</v>
      </c>
      <c r="L68" s="81">
        <v>0</v>
      </c>
      <c r="M68" s="81">
        <v>0</v>
      </c>
      <c r="N68" s="91">
        <v>1</v>
      </c>
      <c r="O68" s="92">
        <v>0</v>
      </c>
      <c r="P68" s="93">
        <f>N68+O68</f>
        <v>1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1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209</v>
      </c>
      <c r="C69" s="203"/>
      <c r="D69" s="203" t="s">
        <v>200</v>
      </c>
      <c r="E69" s="203" t="s">
        <v>210</v>
      </c>
      <c r="F69" s="203" t="s">
        <v>64</v>
      </c>
      <c r="G69" s="203" t="s">
        <v>132</v>
      </c>
      <c r="H69" s="90" t="s">
        <v>202</v>
      </c>
      <c r="I69" s="205" t="s">
        <v>188</v>
      </c>
      <c r="J69" s="188"/>
      <c r="K69" s="81">
        <v>0</v>
      </c>
      <c r="L69" s="81">
        <v>0</v>
      </c>
      <c r="M69" s="81">
        <v>0</v>
      </c>
      <c r="N69" s="91">
        <v>3</v>
      </c>
      <c r="O69" s="92">
        <v>0</v>
      </c>
      <c r="P69" s="93">
        <f>N69+O69</f>
        <v>3</v>
      </c>
      <c r="Q69" s="82" t="str">
        <f>IFERROR(P69/M69,"-")</f>
        <v>-</v>
      </c>
      <c r="R69" s="81">
        <v>0</v>
      </c>
      <c r="S69" s="81">
        <v>1</v>
      </c>
      <c r="T69" s="82">
        <f>IFERROR(S69/(O69+P69),"-")</f>
        <v>0.33333333333333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0.33333333333333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1</v>
      </c>
      <c r="BO69" s="120">
        <f>IF(P69=0,"",IF(BN69=0,"",(BN69/P69)))</f>
        <v>0.33333333333333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1</v>
      </c>
      <c r="BX69" s="127">
        <f>IF(P69=0,"",IF(BW69=0,"",(BW69/P69)))</f>
        <v>0.33333333333333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211</v>
      </c>
      <c r="C70" s="203"/>
      <c r="D70" s="203" t="s">
        <v>107</v>
      </c>
      <c r="E70" s="203" t="s">
        <v>107</v>
      </c>
      <c r="F70" s="203" t="s">
        <v>69</v>
      </c>
      <c r="G70" s="203" t="s">
        <v>212</v>
      </c>
      <c r="H70" s="90"/>
      <c r="I70" s="90"/>
      <c r="J70" s="188"/>
      <c r="K70" s="81">
        <v>2</v>
      </c>
      <c r="L70" s="81">
        <v>2</v>
      </c>
      <c r="M70" s="81">
        <v>0</v>
      </c>
      <c r="N70" s="91">
        <v>0</v>
      </c>
      <c r="O70" s="92">
        <v>0</v>
      </c>
      <c r="P70" s="93">
        <f>N70+O70</f>
        <v>0</v>
      </c>
      <c r="Q70" s="82" t="str">
        <f>IFERROR(P70/M70,"-")</f>
        <v>-</v>
      </c>
      <c r="R70" s="81">
        <v>0</v>
      </c>
      <c r="S70" s="81">
        <v>0</v>
      </c>
      <c r="T70" s="82" t="str">
        <f>IFERROR(S70/(O70+P70),"-")</f>
        <v>-</v>
      </c>
      <c r="U70" s="182"/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/>
      <c r="AB70" s="85"/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30"/>
      <c r="B71" s="87"/>
      <c r="C71" s="88"/>
      <c r="D71" s="88"/>
      <c r="E71" s="88"/>
      <c r="F71" s="89"/>
      <c r="G71" s="90"/>
      <c r="H71" s="90"/>
      <c r="I71" s="90"/>
      <c r="J71" s="192"/>
      <c r="K71" s="34"/>
      <c r="L71" s="34"/>
      <c r="M71" s="31"/>
      <c r="N71" s="23"/>
      <c r="O71" s="23"/>
      <c r="P71" s="23"/>
      <c r="Q71" s="33"/>
      <c r="R71" s="32"/>
      <c r="S71" s="23"/>
      <c r="T71" s="32"/>
      <c r="U71" s="183"/>
      <c r="V71" s="25"/>
      <c r="W71" s="25"/>
      <c r="X71" s="189"/>
      <c r="Y71" s="189"/>
      <c r="Z71" s="189"/>
      <c r="AA71" s="189"/>
      <c r="AB71" s="33"/>
      <c r="AC71" s="59"/>
      <c r="AD71" s="63"/>
      <c r="AE71" s="64"/>
      <c r="AF71" s="63"/>
      <c r="AG71" s="67"/>
      <c r="AH71" s="68"/>
      <c r="AI71" s="69"/>
      <c r="AJ71" s="70"/>
      <c r="AK71" s="70"/>
      <c r="AL71" s="70"/>
      <c r="AM71" s="63"/>
      <c r="AN71" s="64"/>
      <c r="AO71" s="63"/>
      <c r="AP71" s="67"/>
      <c r="AQ71" s="68"/>
      <c r="AR71" s="69"/>
      <c r="AS71" s="70"/>
      <c r="AT71" s="70"/>
      <c r="AU71" s="70"/>
      <c r="AV71" s="63"/>
      <c r="AW71" s="64"/>
      <c r="AX71" s="63"/>
      <c r="AY71" s="67"/>
      <c r="AZ71" s="68"/>
      <c r="BA71" s="69"/>
      <c r="BB71" s="70"/>
      <c r="BC71" s="70"/>
      <c r="BD71" s="70"/>
      <c r="BE71" s="63"/>
      <c r="BF71" s="64"/>
      <c r="BG71" s="63"/>
      <c r="BH71" s="67"/>
      <c r="BI71" s="68"/>
      <c r="BJ71" s="69"/>
      <c r="BK71" s="70"/>
      <c r="BL71" s="70"/>
      <c r="BM71" s="70"/>
      <c r="BN71" s="65"/>
      <c r="BO71" s="66"/>
      <c r="BP71" s="63"/>
      <c r="BQ71" s="67"/>
      <c r="BR71" s="68"/>
      <c r="BS71" s="69"/>
      <c r="BT71" s="70"/>
      <c r="BU71" s="70"/>
      <c r="BV71" s="70"/>
      <c r="BW71" s="65"/>
      <c r="BX71" s="66"/>
      <c r="BY71" s="63"/>
      <c r="BZ71" s="67"/>
      <c r="CA71" s="68"/>
      <c r="CB71" s="69"/>
      <c r="CC71" s="70"/>
      <c r="CD71" s="70"/>
      <c r="CE71" s="70"/>
      <c r="CF71" s="65"/>
      <c r="CG71" s="66"/>
      <c r="CH71" s="63"/>
      <c r="CI71" s="67"/>
      <c r="CJ71" s="68"/>
      <c r="CK71" s="69"/>
      <c r="CL71" s="70"/>
      <c r="CM71" s="70"/>
      <c r="CN71" s="70"/>
      <c r="CO71" s="71"/>
      <c r="CP71" s="68"/>
      <c r="CQ71" s="68"/>
      <c r="CR71" s="68"/>
      <c r="CS71" s="72"/>
    </row>
    <row r="72" spans="1:98">
      <c r="A72" s="30"/>
      <c r="B72" s="37"/>
      <c r="C72" s="21"/>
      <c r="D72" s="21"/>
      <c r="E72" s="21"/>
      <c r="F72" s="22"/>
      <c r="G72" s="36"/>
      <c r="H72" s="36"/>
      <c r="I72" s="75"/>
      <c r="J72" s="193"/>
      <c r="K72" s="34"/>
      <c r="L72" s="34"/>
      <c r="M72" s="31"/>
      <c r="N72" s="23"/>
      <c r="O72" s="23"/>
      <c r="P72" s="23"/>
      <c r="Q72" s="33"/>
      <c r="R72" s="32"/>
      <c r="S72" s="23"/>
      <c r="T72" s="32"/>
      <c r="U72" s="183"/>
      <c r="V72" s="25"/>
      <c r="W72" s="25"/>
      <c r="X72" s="189"/>
      <c r="Y72" s="189"/>
      <c r="Z72" s="189"/>
      <c r="AA72" s="189"/>
      <c r="AB72" s="33"/>
      <c r="AC72" s="61"/>
      <c r="AD72" s="63"/>
      <c r="AE72" s="64"/>
      <c r="AF72" s="63"/>
      <c r="AG72" s="67"/>
      <c r="AH72" s="68"/>
      <c r="AI72" s="69"/>
      <c r="AJ72" s="70"/>
      <c r="AK72" s="70"/>
      <c r="AL72" s="70"/>
      <c r="AM72" s="63"/>
      <c r="AN72" s="64"/>
      <c r="AO72" s="63"/>
      <c r="AP72" s="67"/>
      <c r="AQ72" s="68"/>
      <c r="AR72" s="69"/>
      <c r="AS72" s="70"/>
      <c r="AT72" s="70"/>
      <c r="AU72" s="70"/>
      <c r="AV72" s="63"/>
      <c r="AW72" s="64"/>
      <c r="AX72" s="63"/>
      <c r="AY72" s="67"/>
      <c r="AZ72" s="68"/>
      <c r="BA72" s="69"/>
      <c r="BB72" s="70"/>
      <c r="BC72" s="70"/>
      <c r="BD72" s="70"/>
      <c r="BE72" s="63"/>
      <c r="BF72" s="64"/>
      <c r="BG72" s="63"/>
      <c r="BH72" s="67"/>
      <c r="BI72" s="68"/>
      <c r="BJ72" s="69"/>
      <c r="BK72" s="70"/>
      <c r="BL72" s="70"/>
      <c r="BM72" s="70"/>
      <c r="BN72" s="65"/>
      <c r="BO72" s="66"/>
      <c r="BP72" s="63"/>
      <c r="BQ72" s="67"/>
      <c r="BR72" s="68"/>
      <c r="BS72" s="69"/>
      <c r="BT72" s="70"/>
      <c r="BU72" s="70"/>
      <c r="BV72" s="70"/>
      <c r="BW72" s="65"/>
      <c r="BX72" s="66"/>
      <c r="BY72" s="63"/>
      <c r="BZ72" s="67"/>
      <c r="CA72" s="68"/>
      <c r="CB72" s="69"/>
      <c r="CC72" s="70"/>
      <c r="CD72" s="70"/>
      <c r="CE72" s="70"/>
      <c r="CF72" s="65"/>
      <c r="CG72" s="66"/>
      <c r="CH72" s="63"/>
      <c r="CI72" s="67"/>
      <c r="CJ72" s="68"/>
      <c r="CK72" s="69"/>
      <c r="CL72" s="70"/>
      <c r="CM72" s="70"/>
      <c r="CN72" s="70"/>
      <c r="CO72" s="71"/>
      <c r="CP72" s="68"/>
      <c r="CQ72" s="68"/>
      <c r="CR72" s="68"/>
      <c r="CS72" s="72"/>
    </row>
    <row r="73" spans="1:98">
      <c r="A73" s="19">
        <f>AB73</f>
        <v>0.1511524822695</v>
      </c>
      <c r="B73" s="39"/>
      <c r="C73" s="39"/>
      <c r="D73" s="39"/>
      <c r="E73" s="39"/>
      <c r="F73" s="39"/>
      <c r="G73" s="40" t="s">
        <v>213</v>
      </c>
      <c r="H73" s="40"/>
      <c r="I73" s="40"/>
      <c r="J73" s="190">
        <f>SUM(J6:J72)</f>
        <v>2820000</v>
      </c>
      <c r="K73" s="41">
        <f>SUM(K6:K72)</f>
        <v>519</v>
      </c>
      <c r="L73" s="41">
        <f>SUM(L6:L72)</f>
        <v>257</v>
      </c>
      <c r="M73" s="41">
        <f>SUM(M6:M72)</f>
        <v>225</v>
      </c>
      <c r="N73" s="41">
        <f>SUM(N6:N72)</f>
        <v>209</v>
      </c>
      <c r="O73" s="41">
        <f>SUM(O6:O72)</f>
        <v>1</v>
      </c>
      <c r="P73" s="41">
        <f>SUM(P6:P72)</f>
        <v>210</v>
      </c>
      <c r="Q73" s="42">
        <f>IFERROR(P73/M73,"-")</f>
        <v>0.93333333333333</v>
      </c>
      <c r="R73" s="78">
        <f>SUM(R6:R72)</f>
        <v>7</v>
      </c>
      <c r="S73" s="78">
        <f>SUM(S6:S72)</f>
        <v>26</v>
      </c>
      <c r="T73" s="42">
        <f>IFERROR(R73/P73,"-")</f>
        <v>0.033333333333333</v>
      </c>
      <c r="U73" s="184">
        <f>IFERROR(J73/P73,"-")</f>
        <v>13428.571428571</v>
      </c>
      <c r="V73" s="44">
        <f>SUM(V6:V72)</f>
        <v>20</v>
      </c>
      <c r="W73" s="42">
        <f>IFERROR(V73/P73,"-")</f>
        <v>0.095238095238095</v>
      </c>
      <c r="X73" s="190">
        <f>SUM(X6:X72)</f>
        <v>426250</v>
      </c>
      <c r="Y73" s="190">
        <f>IFERROR(X73/P73,"-")</f>
        <v>2029.7619047619</v>
      </c>
      <c r="Z73" s="190">
        <f>IFERROR(X73/V73,"-")</f>
        <v>21312.5</v>
      </c>
      <c r="AA73" s="190">
        <f>X73-J73</f>
        <v>-2393750</v>
      </c>
      <c r="AB73" s="47">
        <f>X73/J73</f>
        <v>0.1511524822695</v>
      </c>
      <c r="AC73" s="60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42"/>
    <mergeCell ref="J33:J42"/>
    <mergeCell ref="U33:U42"/>
    <mergeCell ref="AA33:AA42"/>
    <mergeCell ref="AB33:AB42"/>
    <mergeCell ref="A43:A47"/>
    <mergeCell ref="J43:J47"/>
    <mergeCell ref="U43:U47"/>
    <mergeCell ref="AA43:AA47"/>
    <mergeCell ref="AB43:AB47"/>
    <mergeCell ref="A48:A52"/>
    <mergeCell ref="J48:J52"/>
    <mergeCell ref="U48:U52"/>
    <mergeCell ref="AA48:AA52"/>
    <mergeCell ref="AB48:AB52"/>
    <mergeCell ref="A53:A57"/>
    <mergeCell ref="J53:J57"/>
    <mergeCell ref="U53:U57"/>
    <mergeCell ref="AA53:AA57"/>
    <mergeCell ref="AB53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70"/>
    <mergeCell ref="J66:J70"/>
    <mergeCell ref="U66:U70"/>
    <mergeCell ref="AA66:AA70"/>
    <mergeCell ref="AB66:AB7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0.632</v>
      </c>
      <c r="B6" s="203" t="s">
        <v>215</v>
      </c>
      <c r="C6" s="203" t="s">
        <v>216</v>
      </c>
      <c r="D6" s="203" t="s">
        <v>217</v>
      </c>
      <c r="E6" s="203"/>
      <c r="F6" s="203" t="s">
        <v>64</v>
      </c>
      <c r="G6" s="203" t="s">
        <v>218</v>
      </c>
      <c r="H6" s="90" t="s">
        <v>219</v>
      </c>
      <c r="I6" s="90" t="s">
        <v>220</v>
      </c>
      <c r="J6" s="188">
        <v>250000</v>
      </c>
      <c r="K6" s="81">
        <v>0</v>
      </c>
      <c r="L6" s="81">
        <v>0</v>
      </c>
      <c r="M6" s="81">
        <v>0</v>
      </c>
      <c r="N6" s="91">
        <v>12</v>
      </c>
      <c r="O6" s="92">
        <v>3</v>
      </c>
      <c r="P6" s="93">
        <f>N6+O6</f>
        <v>15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0.11111111111111</v>
      </c>
      <c r="U6" s="182">
        <f>IFERROR(J6/SUM(P6:P9),"-")</f>
        <v>8928.5714285714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SUM(X6:X9)-SUM(J6:J9)</f>
        <v>-92000</v>
      </c>
      <c r="AB6" s="85">
        <f>SUM(X6:X9)/SUM(J6:J9)</f>
        <v>0.632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57</v>
      </c>
      <c r="L7" s="81">
        <v>14</v>
      </c>
      <c r="M7" s="81">
        <v>5</v>
      </c>
      <c r="N7" s="91">
        <v>1</v>
      </c>
      <c r="O7" s="92">
        <v>0</v>
      </c>
      <c r="P7" s="93">
        <f>N7+O7</f>
        <v>1</v>
      </c>
      <c r="Q7" s="82">
        <f>IFERROR(P7/M7,"-")</f>
        <v>0.2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222</v>
      </c>
      <c r="C8" s="203" t="s">
        <v>216</v>
      </c>
      <c r="D8" s="203" t="s">
        <v>223</v>
      </c>
      <c r="E8" s="203"/>
      <c r="F8" s="203" t="s">
        <v>64</v>
      </c>
      <c r="G8" s="203" t="s">
        <v>218</v>
      </c>
      <c r="H8" s="90" t="s">
        <v>219</v>
      </c>
      <c r="I8" s="90"/>
      <c r="J8" s="188"/>
      <c r="K8" s="81">
        <v>0</v>
      </c>
      <c r="L8" s="81">
        <v>0</v>
      </c>
      <c r="M8" s="81">
        <v>0</v>
      </c>
      <c r="N8" s="91">
        <v>9</v>
      </c>
      <c r="O8" s="92">
        <v>2</v>
      </c>
      <c r="P8" s="93">
        <f>N8+O8</f>
        <v>11</v>
      </c>
      <c r="Q8" s="82" t="str">
        <f>IFERROR(P8/M8,"-")</f>
        <v>-</v>
      </c>
      <c r="R8" s="81">
        <v>1</v>
      </c>
      <c r="S8" s="81">
        <v>3</v>
      </c>
      <c r="T8" s="82">
        <f>IFERROR(S8/(O8+P8),"-")</f>
        <v>0.23076923076923</v>
      </c>
      <c r="U8" s="182"/>
      <c r="V8" s="84">
        <v>2</v>
      </c>
      <c r="W8" s="82">
        <f>IF(P8=0,"-",V8/P8)</f>
        <v>0.18181818181818</v>
      </c>
      <c r="X8" s="186">
        <v>158000</v>
      </c>
      <c r="Y8" s="187">
        <f>IFERROR(X8/P8,"-")</f>
        <v>14363.636363636</v>
      </c>
      <c r="Z8" s="187">
        <f>IFERROR(X8/V8,"-")</f>
        <v>79000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0.18181818181818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0.18181818181818</v>
      </c>
      <c r="BG8" s="112">
        <v>1</v>
      </c>
      <c r="BH8" s="114">
        <f>IFERROR(BG8/BE8,"-")</f>
        <v>0.5</v>
      </c>
      <c r="BI8" s="115">
        <v>155000</v>
      </c>
      <c r="BJ8" s="116">
        <f>IFERROR(BI8/BE8,"-")</f>
        <v>77500</v>
      </c>
      <c r="BK8" s="117"/>
      <c r="BL8" s="117"/>
      <c r="BM8" s="117">
        <v>1</v>
      </c>
      <c r="BN8" s="119">
        <v>4</v>
      </c>
      <c r="BO8" s="120">
        <f>IF(P8=0,"",IF(BN8=0,"",(BN8/P8)))</f>
        <v>0.36363636363636</v>
      </c>
      <c r="BP8" s="121">
        <v>1</v>
      </c>
      <c r="BQ8" s="122">
        <f>IFERROR(BP8/BN8,"-")</f>
        <v>0.25</v>
      </c>
      <c r="BR8" s="123">
        <v>3000</v>
      </c>
      <c r="BS8" s="124">
        <f>IFERROR(BR8/BN8,"-")</f>
        <v>750</v>
      </c>
      <c r="BT8" s="125">
        <v>1</v>
      </c>
      <c r="BU8" s="125"/>
      <c r="BV8" s="125"/>
      <c r="BW8" s="126">
        <v>3</v>
      </c>
      <c r="BX8" s="127">
        <f>IF(P8=0,"",IF(BW8=0,"",(BW8/P8)))</f>
        <v>0.27272727272727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158000</v>
      </c>
      <c r="CQ8" s="141">
        <v>155000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224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13</v>
      </c>
      <c r="L9" s="81">
        <v>9</v>
      </c>
      <c r="M9" s="81">
        <v>1</v>
      </c>
      <c r="N9" s="91">
        <v>1</v>
      </c>
      <c r="O9" s="92">
        <v>0</v>
      </c>
      <c r="P9" s="93">
        <f>N9+O9</f>
        <v>1</v>
      </c>
      <c r="Q9" s="82">
        <f>IFERROR(P9/M9,"-")</f>
        <v>1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0.632</v>
      </c>
      <c r="B12" s="39"/>
      <c r="C12" s="39"/>
      <c r="D12" s="39"/>
      <c r="E12" s="39"/>
      <c r="F12" s="39"/>
      <c r="G12" s="40" t="s">
        <v>225</v>
      </c>
      <c r="H12" s="40"/>
      <c r="I12" s="40"/>
      <c r="J12" s="190">
        <f>SUM(J6:J11)</f>
        <v>250000</v>
      </c>
      <c r="K12" s="41">
        <f>SUM(K6:K11)</f>
        <v>70</v>
      </c>
      <c r="L12" s="41">
        <f>SUM(L6:L11)</f>
        <v>23</v>
      </c>
      <c r="M12" s="41">
        <f>SUM(M6:M11)</f>
        <v>6</v>
      </c>
      <c r="N12" s="41">
        <f>SUM(N6:N11)</f>
        <v>23</v>
      </c>
      <c r="O12" s="41">
        <f>SUM(O6:O11)</f>
        <v>5</v>
      </c>
      <c r="P12" s="41">
        <f>SUM(P6:P11)</f>
        <v>28</v>
      </c>
      <c r="Q12" s="42">
        <f>IFERROR(P12/M12,"-")</f>
        <v>4.6666666666667</v>
      </c>
      <c r="R12" s="78">
        <f>SUM(R6:R11)</f>
        <v>1</v>
      </c>
      <c r="S12" s="78">
        <f>SUM(S6:S11)</f>
        <v>5</v>
      </c>
      <c r="T12" s="42">
        <f>IFERROR(R12/P12,"-")</f>
        <v>0.035714285714286</v>
      </c>
      <c r="U12" s="184">
        <f>IFERROR(J12/P12,"-")</f>
        <v>8928.5714285714</v>
      </c>
      <c r="V12" s="44">
        <f>SUM(V6:V11)</f>
        <v>2</v>
      </c>
      <c r="W12" s="42">
        <f>IFERROR(V12/P12,"-")</f>
        <v>0.071428571428571</v>
      </c>
      <c r="X12" s="190">
        <f>SUM(X6:X11)</f>
        <v>158000</v>
      </c>
      <c r="Y12" s="190">
        <f>IFERROR(X12/P12,"-")</f>
        <v>5642.8571428571</v>
      </c>
      <c r="Z12" s="190">
        <f>IFERROR(X12/V12,"-")</f>
        <v>79000</v>
      </c>
      <c r="AA12" s="190">
        <f>X12-J12</f>
        <v>-92000</v>
      </c>
      <c r="AB12" s="47">
        <f>X12/J12</f>
        <v>0.632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