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<sst xmlns="http://schemas.openxmlformats.org/spreadsheetml/2006/main" uniqueCount="205">
  <si>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</si>
  <si>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</si>
  <si>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</si>
  <si>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</si>
  <si>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</si>
  <si>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</si>
  <si>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</si>
  <si>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</si>
  <si>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</si>
  <si>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</si>
  <si>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</si>
  <si>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</si>
  <si>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</si>
  <si>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</si>
  <si>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</si>
  <si>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</si>
  <si>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</si>
  <si>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</si>
  <si>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</si>
  <si>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</si>
  <si>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</si>
  <si>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</si>
  <si>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</si>
  <si>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</si>
  <si>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</si>
  <si>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</si>
  <si>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</si>
  <si>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</si>
  <si>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</si>
  <si>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</si>
  <si>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</si>
  <si>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</si>
  <si>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</si>
  <si>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</si>
  <si>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</si>
  <si>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</si>
  <si>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</si>
  <si>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</si>
  <si>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</si>
  <si>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</si>
  <si>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</si>
  <si>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</si>
  <si>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</si>
  <si>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</si>
  <si>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</si>
  <si>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</si>
  <si>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</si>
  <si>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</si>
  <si>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</si>
  <si>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</si>
  <si>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</si>
  <si>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</si>
  <si>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</si>
  <si>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</si>
  <si>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</si>
  <si>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</si>
  <si>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</si>
  <si>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</si>
  <si>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</si>
  <si>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</si>
  <si>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</si>
  <si>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ic2289</t>
  </si>
  <si>
    <t>デリヘル版3（高宮菜々子）</t>
  </si>
  <si>
    <t>70歳までの出会いリクルート</t>
  </si>
  <si>
    <t>lp07</t>
  </si>
  <si>
    <t>スポーツ報知関東</t>
  </si>
  <si>
    <t>全5段つかみ4回</t>
  </si>
  <si>
    <t>5月02日(日)</t>
  </si>
  <si>
    <t>ic2290</t>
  </si>
  <si>
    <t>右女3スマホ（広瀬結香）</t>
  </si>
  <si>
    <t>学生いませんギャルもいません熟女熟女熟女熟女</t>
  </si>
  <si>
    <t>5月04日(火)</t>
  </si>
  <si>
    <t>ic2291</t>
  </si>
  <si>
    <t>デリヘル版3（晶エリー）</t>
  </si>
  <si>
    <t>50〜70代男性限定熟女好きな男性募集中</t>
  </si>
  <si>
    <t>5月09日(日)</t>
  </si>
  <si>
    <t>ic2292</t>
  </si>
  <si>
    <t>デリヘル版2（高宮菜々子）</t>
  </si>
  <si>
    <t>出会い24時いっぱい誘われすぎて申し訳ない</t>
  </si>
  <si>
    <t>5月16日(日)</t>
  </si>
  <si>
    <t>ic2293</t>
  </si>
  <si>
    <t>(空電共通)</t>
  </si>
  <si>
    <t>空電</t>
  </si>
  <si>
    <t>空電 (共通)</t>
  </si>
  <si>
    <t>ic2294</t>
  </si>
  <si>
    <t>lp01</t>
  </si>
  <si>
    <t>ニッカン西部</t>
  </si>
  <si>
    <t>全5段つかみ5回</t>
  </si>
  <si>
    <t>ic2295</t>
  </si>
  <si>
    <t>5月07日(金)</t>
  </si>
  <si>
    <t>ic2296</t>
  </si>
  <si>
    <t>おつまみ総選挙版（晶エリー）</t>
  </si>
  <si>
    <t>熟女をおつまみ</t>
  </si>
  <si>
    <t>5月15日(土)</t>
  </si>
  <si>
    <t>ic2297</t>
  </si>
  <si>
    <t>5月20日(木)</t>
  </si>
  <si>
    <t>ic2298</t>
  </si>
  <si>
    <t>デリヘル版3（広瀬結香）</t>
  </si>
  <si>
    <t>5月26日(水)</t>
  </si>
  <si>
    <t>ic2299</t>
  </si>
  <si>
    <t>ic2300</t>
  </si>
  <si>
    <t>①求人風（高宮菜々子）</t>
  </si>
  <si>
    <t>①もう５０代の熟女だけど</t>
  </si>
  <si>
    <t>スポニチ関西</t>
  </si>
  <si>
    <t>半2段つかみ20段保証</t>
  </si>
  <si>
    <t>20段保証</t>
  </si>
  <si>
    <t>ic2301</t>
  </si>
  <si>
    <t>②旧デイリー風（晶エリー）</t>
  </si>
  <si>
    <t>②70歳までの出会いお手伝い</t>
  </si>
  <si>
    <t>ic2302</t>
  </si>
  <si>
    <t>③求人版つかみ（--）</t>
  </si>
  <si>
    <t>③本気の男性求む！</t>
  </si>
  <si>
    <t>ic2303</t>
  </si>
  <si>
    <t>④興奮版（高宮菜々子）</t>
  </si>
  <si>
    <t>④学生いませんギャルもいません熟女熟女熟女熟女</t>
  </si>
  <si>
    <t>ic2304</t>
  </si>
  <si>
    <t>ic2305</t>
  </si>
  <si>
    <t>70歳までの出会いお手伝い</t>
  </si>
  <si>
    <t>スポニチ関東</t>
  </si>
  <si>
    <t>全5段</t>
  </si>
  <si>
    <t>ic2306</t>
  </si>
  <si>
    <t>ic2307</t>
  </si>
  <si>
    <t>5月14日(金)</t>
  </si>
  <si>
    <t>ic2308</t>
  </si>
  <si>
    <t>ic2309</t>
  </si>
  <si>
    <t>おつまみ総選挙版(ソフトver)（晶エリー）</t>
  </si>
  <si>
    <t>誰でも熟女とロマンス</t>
  </si>
  <si>
    <t>5月19日(水)</t>
  </si>
  <si>
    <t>ic2310</t>
  </si>
  <si>
    <t>ic2311</t>
  </si>
  <si>
    <t>ic2312</t>
  </si>
  <si>
    <t>ic2313</t>
  </si>
  <si>
    <t>5月22日(土)</t>
  </si>
  <si>
    <t>ic2314</t>
  </si>
  <si>
    <t>ic2315</t>
  </si>
  <si>
    <t>5月29日(土)</t>
  </si>
  <si>
    <t>ic2316</t>
  </si>
  <si>
    <t>ic2321</t>
  </si>
  <si>
    <t>サンスポ関東</t>
  </si>
  <si>
    <t>1C終面全5段</t>
  </si>
  <si>
    <t>5月01日(土)</t>
  </si>
  <si>
    <t>ic2322</t>
  </si>
  <si>
    <t>ic2323</t>
  </si>
  <si>
    <t>ic2324</t>
  </si>
  <si>
    <t>ic2325</t>
  </si>
  <si>
    <t>サンスポ関西</t>
  </si>
  <si>
    <t>ic2326</t>
  </si>
  <si>
    <t>ic2327</t>
  </si>
  <si>
    <t>ic2328</t>
  </si>
  <si>
    <t>ic2329</t>
  </si>
  <si>
    <t>右女9版(ヘスティア)（高宮菜々子）</t>
  </si>
  <si>
    <t>ドンドン出会える</t>
  </si>
  <si>
    <t>5月23日(日)</t>
  </si>
  <si>
    <t>ic2330</t>
  </si>
  <si>
    <t>ic2331</t>
  </si>
  <si>
    <t>ニッカン関西</t>
  </si>
  <si>
    <t>5月08日(土)</t>
  </si>
  <si>
    <t>ic2332</t>
  </si>
  <si>
    <t>ic2333</t>
  </si>
  <si>
    <t>右女9版(ヘスティア)（広瀬結香）</t>
  </si>
  <si>
    <t>ic2334</t>
  </si>
  <si>
    <t>ic2335</t>
  </si>
  <si>
    <t>デイリースポーツ関西</t>
  </si>
  <si>
    <t>4C終面全5段</t>
  </si>
  <si>
    <t>ic2336</t>
  </si>
  <si>
    <t>ic2337</t>
  </si>
  <si>
    <t>右女3スマホ（晶エリー）</t>
  </si>
  <si>
    <t>ic2338</t>
  </si>
  <si>
    <t>ic2339</t>
  </si>
  <si>
    <t>記事(ノーマル)（）</t>
  </si>
  <si>
    <t>167「やすらぎプラスの出会い」</t>
  </si>
  <si>
    <t>4C記事枠</t>
  </si>
  <si>
    <t>ic2340</t>
  </si>
  <si>
    <t>記事(黄)（）</t>
  </si>
  <si>
    <t>168「まるで出会いのバーゲンセール」</t>
  </si>
  <si>
    <t>ic2341</t>
  </si>
  <si>
    <t>記事(赤)（）</t>
  </si>
  <si>
    <t>169「不器用な人のための中高年出会い」</t>
  </si>
  <si>
    <t>ic2342</t>
  </si>
  <si>
    <t>記事(青)（）</t>
  </si>
  <si>
    <t>170「ある冴えない中高年男性の日々が・・？」</t>
  </si>
  <si>
    <t>ic2343</t>
  </si>
  <si>
    <t>記事(緑)（）</t>
  </si>
  <si>
    <t>5月30日(日)</t>
  </si>
  <si>
    <t>ic2344</t>
  </si>
  <si>
    <t>共通</t>
  </si>
  <si>
    <t>ic2345</t>
  </si>
  <si>
    <t>九スポ</t>
  </si>
  <si>
    <t>記事枠</t>
  </si>
  <si>
    <t>ic2346</t>
  </si>
  <si>
    <t>新聞 TOTAL</t>
  </si>
  <si>
    <t>●雑誌 広告</t>
  </si>
  <si>
    <t>za197</t>
  </si>
  <si>
    <t>芸文社</t>
  </si>
  <si>
    <t>新50代（高宮菜々子）</t>
  </si>
  <si>
    <t>カミオン</t>
  </si>
  <si>
    <t>4C1P</t>
  </si>
  <si>
    <t>4月30日(金)</t>
  </si>
  <si>
    <t>za198</t>
  </si>
  <si>
    <t>za199</t>
  </si>
  <si>
    <t>ぶんか社</t>
  </si>
  <si>
    <t>EXMAX!</t>
  </si>
  <si>
    <t>表4</t>
  </si>
  <si>
    <t>za200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</si>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</sst>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54</v>
      </c>
      <c r="D6" s="195">
        <v>3255000</v>
      </c>
      <c r="E6" s="81">
        <v>1639</v>
      </c>
      <c r="F6" s="81">
        <v>690</v>
      </c>
      <c r="G6" s="81">
        <v>2862</v>
      </c>
      <c r="H6" s="91">
        <v>344</v>
      </c>
      <c r="I6" s="92">
        <v>5</v>
      </c>
      <c r="J6" s="145">
        <f>H6+I6</f>
        <v>349</v>
      </c>
      <c r="K6" s="82">
        <f>IFERROR(J6/G6,"-")</f>
        <v>0.1219426974144</v>
      </c>
      <c r="L6" s="81">
        <v>22</v>
      </c>
      <c r="M6" s="81">
        <v>79</v>
      </c>
      <c r="N6" s="82">
        <f>IFERROR(L6/J6,"-")</f>
        <v>0.063037249283668</v>
      </c>
      <c r="O6" s="83">
        <f>IFERROR(D6/J6,"-")</f>
        <v>9326.6475644699</v>
      </c>
      <c r="P6" s="84">
        <v>56</v>
      </c>
      <c r="Q6" s="82">
        <f>IFERROR(P6/J6,"-")</f>
        <v>0.16045845272206</v>
      </c>
      <c r="R6" s="200">
        <v>3745500</v>
      </c>
      <c r="S6" s="201">
        <f>IFERROR(R6/J6,"-")</f>
        <v>10732.091690544</v>
      </c>
      <c r="T6" s="201">
        <f>IFERROR(R6/P6,"-")</f>
        <v>66883.928571429</v>
      </c>
      <c r="U6" s="195">
        <f>IFERROR(R6-D6,"-")</f>
        <v>490500</v>
      </c>
      <c r="V6" s="85">
        <f>R6/D6</f>
        <v>1.1506912442396</v>
      </c>
      <c r="W6" s="79"/>
      <c r="X6" s="144"/>
    </row>
    <row r="7" spans="1:24">
      <c r="A7" s="80"/>
      <c r="B7" s="86" t="s">
        <v>24</v>
      </c>
      <c r="C7" s="86">
        <v>4</v>
      </c>
      <c r="D7" s="195">
        <v>180000</v>
      </c>
      <c r="E7" s="81">
        <v>235</v>
      </c>
      <c r="F7" s="81">
        <v>95</v>
      </c>
      <c r="G7" s="81">
        <v>137</v>
      </c>
      <c r="H7" s="91">
        <v>49</v>
      </c>
      <c r="I7" s="92">
        <v>0</v>
      </c>
      <c r="J7" s="145">
        <f>H7+I7</f>
        <v>49</v>
      </c>
      <c r="K7" s="82">
        <f>IFERROR(J7/G7,"-")</f>
        <v>0.35766423357664</v>
      </c>
      <c r="L7" s="81">
        <v>2</v>
      </c>
      <c r="M7" s="81">
        <v>12</v>
      </c>
      <c r="N7" s="82">
        <f>IFERROR(L7/J7,"-")</f>
        <v>0.040816326530612</v>
      </c>
      <c r="O7" s="83">
        <f>IFERROR(D7/J7,"-")</f>
        <v>3673.4693877551</v>
      </c>
      <c r="P7" s="84">
        <v>4</v>
      </c>
      <c r="Q7" s="82">
        <f>IFERROR(P7/J7,"-")</f>
        <v>0.081632653061224</v>
      </c>
      <c r="R7" s="200">
        <v>88924</v>
      </c>
      <c r="S7" s="201">
        <f>IFERROR(R7/J7,"-")</f>
        <v>1814.7755102041</v>
      </c>
      <c r="T7" s="201">
        <f>IFERROR(R7/P7,"-")</f>
        <v>22231</v>
      </c>
      <c r="U7" s="195">
        <f>IFERROR(R7-D7,"-")</f>
        <v>-91076</v>
      </c>
      <c r="V7" s="85">
        <f>R7/D7</f>
        <v>0.49402222222222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3435000</v>
      </c>
      <c r="E10" s="41">
        <f>SUM(E6:E8)</f>
        <v>1874</v>
      </c>
      <c r="F10" s="41">
        <f>SUM(F6:F8)</f>
        <v>785</v>
      </c>
      <c r="G10" s="41">
        <f>SUM(G6:G8)</f>
        <v>2999</v>
      </c>
      <c r="H10" s="41">
        <f>SUM(H6:H8)</f>
        <v>393</v>
      </c>
      <c r="I10" s="41">
        <f>SUM(I6:I8)</f>
        <v>5</v>
      </c>
      <c r="J10" s="41">
        <f>SUM(J6:J8)</f>
        <v>398</v>
      </c>
      <c r="K10" s="42">
        <f>IFERROR(J10/G10,"-")</f>
        <v>0.13271090363454</v>
      </c>
      <c r="L10" s="78">
        <f>SUM(L6:L8)</f>
        <v>24</v>
      </c>
      <c r="M10" s="78">
        <f>SUM(M6:M8)</f>
        <v>91</v>
      </c>
      <c r="N10" s="42">
        <f>IFERROR(L10/J10,"-")</f>
        <v>0.060301507537688</v>
      </c>
      <c r="O10" s="43">
        <f>IFERROR(D10/J10,"-")</f>
        <v>8630.6532663317</v>
      </c>
      <c r="P10" s="44">
        <f>SUM(P6:P8)</f>
        <v>60</v>
      </c>
      <c r="Q10" s="42">
        <f>IFERROR(P10/J10,"-")</f>
        <v>0.15075376884422</v>
      </c>
      <c r="R10" s="45">
        <f>SUM(R6:R8)</f>
        <v>3834424</v>
      </c>
      <c r="S10" s="45">
        <f>IFERROR(R10/J10,"-")</f>
        <v>9634.2311557789</v>
      </c>
      <c r="T10" s="45">
        <f>IFERROR(R10/P10,"-")</f>
        <v>63907.066666667</v>
      </c>
      <c r="U10" s="46">
        <f>SUM(U6:U8)</f>
        <v>399424</v>
      </c>
      <c r="V10" s="47">
        <f>IFERROR(R10/D10,"-")</f>
        <v>1.1162806404658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0.75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520000</v>
      </c>
      <c r="K6" s="81">
        <v>40</v>
      </c>
      <c r="L6" s="81">
        <v>0</v>
      </c>
      <c r="M6" s="81">
        <v>156</v>
      </c>
      <c r="N6" s="91">
        <v>18</v>
      </c>
      <c r="O6" s="92">
        <v>0</v>
      </c>
      <c r="P6" s="93">
        <f>N6+O6</f>
        <v>18</v>
      </c>
      <c r="Q6" s="82">
        <f>IFERROR(P6/M6,"-")</f>
        <v>0.11538461538462</v>
      </c>
      <c r="R6" s="81">
        <v>0</v>
      </c>
      <c r="S6" s="81">
        <v>5</v>
      </c>
      <c r="T6" s="82">
        <f>IFERROR(S6/(O6+P6),"-")</f>
        <v>0.27777777777778</v>
      </c>
      <c r="U6" s="182">
        <f>IFERROR(J6/SUM(P6:P10),"-")</f>
        <v>7536.231884058</v>
      </c>
      <c r="V6" s="84">
        <v>3</v>
      </c>
      <c r="W6" s="82">
        <f>IF(P6=0,"-",V6/P6)</f>
        <v>0.16666666666667</v>
      </c>
      <c r="X6" s="186">
        <v>21000</v>
      </c>
      <c r="Y6" s="187">
        <f>IFERROR(X6/P6,"-")</f>
        <v>1166.6666666667</v>
      </c>
      <c r="Z6" s="187">
        <f>IFERROR(X6/V6,"-")</f>
        <v>7000</v>
      </c>
      <c r="AA6" s="188">
        <f>SUM(X6:X10)-SUM(J6:J10)</f>
        <v>-130000</v>
      </c>
      <c r="AB6" s="85">
        <f>SUM(X6:X10)/SUM(J6:J10)</f>
        <v>0.75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0.055555555555556</v>
      </c>
      <c r="AX6" s="106">
        <v>1</v>
      </c>
      <c r="AY6" s="108">
        <f>IFERROR(AX6/AV6,"-")</f>
        <v>1</v>
      </c>
      <c r="AZ6" s="109">
        <v>6000</v>
      </c>
      <c r="BA6" s="110">
        <f>IFERROR(AZ6/AV6,"-")</f>
        <v>6000</v>
      </c>
      <c r="BB6" s="111"/>
      <c r="BC6" s="111">
        <v>1</v>
      </c>
      <c r="BD6" s="111"/>
      <c r="BE6" s="112">
        <v>3</v>
      </c>
      <c r="BF6" s="113">
        <f>IF(P6=0,"",IF(BE6=0,"",(BE6/P6)))</f>
        <v>0.16666666666667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8</v>
      </c>
      <c r="BO6" s="120">
        <f>IF(P6=0,"",IF(BN6=0,"",(BN6/P6)))</f>
        <v>0.44444444444444</v>
      </c>
      <c r="BP6" s="121">
        <v>1</v>
      </c>
      <c r="BQ6" s="122">
        <f>IFERROR(BP6/BN6,"-")</f>
        <v>0.125</v>
      </c>
      <c r="BR6" s="123">
        <v>5000</v>
      </c>
      <c r="BS6" s="124">
        <f>IFERROR(BR6/BN6,"-")</f>
        <v>625</v>
      </c>
      <c r="BT6" s="125">
        <v>1</v>
      </c>
      <c r="BU6" s="125"/>
      <c r="BV6" s="125"/>
      <c r="BW6" s="126">
        <v>6</v>
      </c>
      <c r="BX6" s="127">
        <f>IF(P6=0,"",IF(BW6=0,"",(BW6/P6)))</f>
        <v>0.33333333333333</v>
      </c>
      <c r="BY6" s="128">
        <v>1</v>
      </c>
      <c r="BZ6" s="129">
        <f>IFERROR(BY6/BW6,"-")</f>
        <v>0.16666666666667</v>
      </c>
      <c r="CA6" s="130">
        <v>10000</v>
      </c>
      <c r="CB6" s="131">
        <f>IFERROR(CA6/BW6,"-")</f>
        <v>1666.6666666667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21000</v>
      </c>
      <c r="CQ6" s="141">
        <v>10000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69</v>
      </c>
      <c r="E7" s="203" t="s">
        <v>70</v>
      </c>
      <c r="F7" s="203" t="s">
        <v>64</v>
      </c>
      <c r="G7" s="203" t="s">
        <v>65</v>
      </c>
      <c r="H7" s="90" t="s">
        <v>66</v>
      </c>
      <c r="I7" s="90" t="s">
        <v>71</v>
      </c>
      <c r="J7" s="188"/>
      <c r="K7" s="81">
        <v>14</v>
      </c>
      <c r="L7" s="81">
        <v>0</v>
      </c>
      <c r="M7" s="81">
        <v>66</v>
      </c>
      <c r="N7" s="91">
        <v>5</v>
      </c>
      <c r="O7" s="92">
        <v>0</v>
      </c>
      <c r="P7" s="93">
        <f>N7+O7</f>
        <v>5</v>
      </c>
      <c r="Q7" s="82">
        <f>IFERROR(P7/M7,"-")</f>
        <v>0.075757575757576</v>
      </c>
      <c r="R7" s="81">
        <v>0</v>
      </c>
      <c r="S7" s="81">
        <v>4</v>
      </c>
      <c r="T7" s="82">
        <f>IFERROR(S7/(O7+P7),"-")</f>
        <v>0.8</v>
      </c>
      <c r="U7" s="182"/>
      <c r="V7" s="84">
        <v>0</v>
      </c>
      <c r="W7" s="82">
        <f>IF(P7=0,"-",V7/P7)</f>
        <v>0</v>
      </c>
      <c r="X7" s="186">
        <v>14000</v>
      </c>
      <c r="Y7" s="187">
        <f>IFERROR(X7/P7,"-")</f>
        <v>2800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4</v>
      </c>
      <c r="BX7" s="127">
        <f>IF(P7=0,"",IF(BW7=0,"",(BW7/P7)))</f>
        <v>0.8</v>
      </c>
      <c r="BY7" s="128">
        <v>1</v>
      </c>
      <c r="BZ7" s="129">
        <f>IFERROR(BY7/BW7,"-")</f>
        <v>0.25</v>
      </c>
      <c r="CA7" s="130">
        <v>14000</v>
      </c>
      <c r="CB7" s="131">
        <f>IFERROR(CA7/BW7,"-")</f>
        <v>3500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14000</v>
      </c>
      <c r="CQ7" s="141">
        <v>14000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72</v>
      </c>
      <c r="C8" s="203"/>
      <c r="D8" s="203" t="s">
        <v>73</v>
      </c>
      <c r="E8" s="203" t="s">
        <v>74</v>
      </c>
      <c r="F8" s="203" t="s">
        <v>64</v>
      </c>
      <c r="G8" s="203" t="s">
        <v>65</v>
      </c>
      <c r="H8" s="90" t="s">
        <v>66</v>
      </c>
      <c r="I8" s="204" t="s">
        <v>75</v>
      </c>
      <c r="J8" s="188"/>
      <c r="K8" s="81">
        <v>33</v>
      </c>
      <c r="L8" s="81">
        <v>0</v>
      </c>
      <c r="M8" s="81">
        <v>133</v>
      </c>
      <c r="N8" s="91">
        <v>10</v>
      </c>
      <c r="O8" s="92">
        <v>0</v>
      </c>
      <c r="P8" s="93">
        <f>N8+O8</f>
        <v>10</v>
      </c>
      <c r="Q8" s="82">
        <f>IFERROR(P8/M8,"-")</f>
        <v>0.075187969924812</v>
      </c>
      <c r="R8" s="81">
        <v>0</v>
      </c>
      <c r="S8" s="81">
        <v>4</v>
      </c>
      <c r="T8" s="82">
        <f>IFERROR(S8/(O8+P8),"-")</f>
        <v>0.4</v>
      </c>
      <c r="U8" s="182"/>
      <c r="V8" s="84">
        <v>3</v>
      </c>
      <c r="W8" s="82">
        <f>IF(P8=0,"-",V8/P8)</f>
        <v>0.3</v>
      </c>
      <c r="X8" s="186">
        <v>11000</v>
      </c>
      <c r="Y8" s="187">
        <f>IFERROR(X8/P8,"-")</f>
        <v>1100</v>
      </c>
      <c r="Z8" s="187">
        <f>IFERROR(X8/V8,"-")</f>
        <v>3666.6666666667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0.1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6</v>
      </c>
      <c r="BO8" s="120">
        <f>IF(P8=0,"",IF(BN8=0,"",(BN8/P8)))</f>
        <v>0.6</v>
      </c>
      <c r="BP8" s="121">
        <v>2</v>
      </c>
      <c r="BQ8" s="122">
        <f>IFERROR(BP8/BN8,"-")</f>
        <v>0.33333333333333</v>
      </c>
      <c r="BR8" s="123">
        <v>8000</v>
      </c>
      <c r="BS8" s="124">
        <f>IFERROR(BR8/BN8,"-")</f>
        <v>1333.3333333333</v>
      </c>
      <c r="BT8" s="125">
        <v>2</v>
      </c>
      <c r="BU8" s="125"/>
      <c r="BV8" s="125"/>
      <c r="BW8" s="126">
        <v>2</v>
      </c>
      <c r="BX8" s="127">
        <f>IF(P8=0,"",IF(BW8=0,"",(BW8/P8)))</f>
        <v>0.2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1</v>
      </c>
      <c r="CG8" s="134">
        <f>IF(P8=0,"",IF(CF8=0,"",(CF8/P8)))</f>
        <v>0.1</v>
      </c>
      <c r="CH8" s="135">
        <v>1</v>
      </c>
      <c r="CI8" s="136">
        <f>IFERROR(CH8/CF8,"-")</f>
        <v>1</v>
      </c>
      <c r="CJ8" s="137">
        <v>3000</v>
      </c>
      <c r="CK8" s="138">
        <f>IFERROR(CJ8/CF8,"-")</f>
        <v>3000</v>
      </c>
      <c r="CL8" s="139">
        <v>1</v>
      </c>
      <c r="CM8" s="139"/>
      <c r="CN8" s="139"/>
      <c r="CO8" s="140">
        <v>3</v>
      </c>
      <c r="CP8" s="141">
        <v>11000</v>
      </c>
      <c r="CQ8" s="141">
        <v>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 t="s">
        <v>77</v>
      </c>
      <c r="E9" s="203" t="s">
        <v>78</v>
      </c>
      <c r="F9" s="203" t="s">
        <v>64</v>
      </c>
      <c r="G9" s="203" t="s">
        <v>65</v>
      </c>
      <c r="H9" s="90" t="s">
        <v>66</v>
      </c>
      <c r="I9" s="204" t="s">
        <v>79</v>
      </c>
      <c r="J9" s="188"/>
      <c r="K9" s="81">
        <v>13</v>
      </c>
      <c r="L9" s="81">
        <v>0</v>
      </c>
      <c r="M9" s="81">
        <v>43</v>
      </c>
      <c r="N9" s="91">
        <v>6</v>
      </c>
      <c r="O9" s="92">
        <v>0</v>
      </c>
      <c r="P9" s="93">
        <f>N9+O9</f>
        <v>6</v>
      </c>
      <c r="Q9" s="82">
        <f>IFERROR(P9/M9,"-")</f>
        <v>0.13953488372093</v>
      </c>
      <c r="R9" s="81">
        <v>0</v>
      </c>
      <c r="S9" s="81">
        <v>1</v>
      </c>
      <c r="T9" s="82">
        <f>IFERROR(S9/(O9+P9),"-")</f>
        <v>0.16666666666667</v>
      </c>
      <c r="U9" s="182"/>
      <c r="V9" s="84">
        <v>1</v>
      </c>
      <c r="W9" s="82">
        <f>IF(P9=0,"-",V9/P9)</f>
        <v>0.16666666666667</v>
      </c>
      <c r="X9" s="186">
        <v>3000</v>
      </c>
      <c r="Y9" s="187">
        <f>IFERROR(X9/P9,"-")</f>
        <v>500</v>
      </c>
      <c r="Z9" s="187">
        <f>IFERROR(X9/V9,"-")</f>
        <v>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0.16666666666667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4</v>
      </c>
      <c r="BO9" s="120">
        <f>IF(P9=0,"",IF(BN9=0,"",(BN9/P9)))</f>
        <v>0.66666666666667</v>
      </c>
      <c r="BP9" s="121">
        <v>1</v>
      </c>
      <c r="BQ9" s="122">
        <f>IFERROR(BP9/BN9,"-")</f>
        <v>0.25</v>
      </c>
      <c r="BR9" s="123">
        <v>3000</v>
      </c>
      <c r="BS9" s="124">
        <f>IFERROR(BR9/BN9,"-")</f>
        <v>750</v>
      </c>
      <c r="BT9" s="125">
        <v>1</v>
      </c>
      <c r="BU9" s="125"/>
      <c r="BV9" s="125"/>
      <c r="BW9" s="126">
        <v>1</v>
      </c>
      <c r="BX9" s="127">
        <f>IF(P9=0,"",IF(BW9=0,"",(BW9/P9)))</f>
        <v>0.16666666666667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3000</v>
      </c>
      <c r="CQ9" s="141">
        <v>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80</v>
      </c>
      <c r="C10" s="203"/>
      <c r="D10" s="203" t="s">
        <v>81</v>
      </c>
      <c r="E10" s="203" t="s">
        <v>81</v>
      </c>
      <c r="F10" s="203" t="s">
        <v>82</v>
      </c>
      <c r="G10" s="203" t="s">
        <v>83</v>
      </c>
      <c r="H10" s="90"/>
      <c r="I10" s="90"/>
      <c r="J10" s="188"/>
      <c r="K10" s="81">
        <v>189</v>
      </c>
      <c r="L10" s="81">
        <v>98</v>
      </c>
      <c r="M10" s="81">
        <v>66</v>
      </c>
      <c r="N10" s="91">
        <v>30</v>
      </c>
      <c r="O10" s="92">
        <v>0</v>
      </c>
      <c r="P10" s="93">
        <f>N10+O10</f>
        <v>30</v>
      </c>
      <c r="Q10" s="82">
        <f>IFERROR(P10/M10,"-")</f>
        <v>0.45454545454545</v>
      </c>
      <c r="R10" s="81">
        <v>2</v>
      </c>
      <c r="S10" s="81">
        <v>4</v>
      </c>
      <c r="T10" s="82">
        <f>IFERROR(S10/(O10+P10),"-")</f>
        <v>0.13333333333333</v>
      </c>
      <c r="U10" s="182"/>
      <c r="V10" s="84">
        <v>2</v>
      </c>
      <c r="W10" s="82">
        <f>IF(P10=0,"-",V10/P10)</f>
        <v>0.066666666666667</v>
      </c>
      <c r="X10" s="186">
        <v>341000</v>
      </c>
      <c r="Y10" s="187">
        <f>IFERROR(X10/P10,"-")</f>
        <v>11366.666666667</v>
      </c>
      <c r="Z10" s="187">
        <f>IFERROR(X10/V10,"-")</f>
        <v>170500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0.033333333333333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2</v>
      </c>
      <c r="BF10" s="113">
        <f>IF(P10=0,"",IF(BE10=0,"",(BE10/P10)))</f>
        <v>0.066666666666667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8</v>
      </c>
      <c r="BO10" s="120">
        <f>IF(P10=0,"",IF(BN10=0,"",(BN10/P10)))</f>
        <v>0.26666666666667</v>
      </c>
      <c r="BP10" s="121">
        <v>1</v>
      </c>
      <c r="BQ10" s="122">
        <f>IFERROR(BP10/BN10,"-")</f>
        <v>0.125</v>
      </c>
      <c r="BR10" s="123">
        <v>3000</v>
      </c>
      <c r="BS10" s="124">
        <f>IFERROR(BR10/BN10,"-")</f>
        <v>375</v>
      </c>
      <c r="BT10" s="125">
        <v>1</v>
      </c>
      <c r="BU10" s="125"/>
      <c r="BV10" s="125"/>
      <c r="BW10" s="126">
        <v>15</v>
      </c>
      <c r="BX10" s="127">
        <f>IF(P10=0,"",IF(BW10=0,"",(BW10/P10)))</f>
        <v>0.5</v>
      </c>
      <c r="BY10" s="128">
        <v>5</v>
      </c>
      <c r="BZ10" s="129">
        <f>IFERROR(BY10/BW10,"-")</f>
        <v>0.33333333333333</v>
      </c>
      <c r="CA10" s="130">
        <v>387000</v>
      </c>
      <c r="CB10" s="131">
        <f>IFERROR(CA10/BW10,"-")</f>
        <v>25800</v>
      </c>
      <c r="CC10" s="132">
        <v>2</v>
      </c>
      <c r="CD10" s="132"/>
      <c r="CE10" s="132">
        <v>3</v>
      </c>
      <c r="CF10" s="133">
        <v>4</v>
      </c>
      <c r="CG10" s="134">
        <f>IF(P10=0,"",IF(CF10=0,"",(CF10/P10)))</f>
        <v>0.13333333333333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2</v>
      </c>
      <c r="CP10" s="141">
        <v>341000</v>
      </c>
      <c r="CQ10" s="141">
        <v>328000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3.2</v>
      </c>
      <c r="B11" s="203" t="s">
        <v>84</v>
      </c>
      <c r="C11" s="203"/>
      <c r="D11" s="203" t="s">
        <v>62</v>
      </c>
      <c r="E11" s="203" t="s">
        <v>63</v>
      </c>
      <c r="F11" s="203" t="s">
        <v>85</v>
      </c>
      <c r="G11" s="203" t="s">
        <v>86</v>
      </c>
      <c r="H11" s="90" t="s">
        <v>87</v>
      </c>
      <c r="I11" s="90" t="s">
        <v>71</v>
      </c>
      <c r="J11" s="188">
        <v>250000</v>
      </c>
      <c r="K11" s="81">
        <v>5</v>
      </c>
      <c r="L11" s="81">
        <v>0</v>
      </c>
      <c r="M11" s="81">
        <v>35</v>
      </c>
      <c r="N11" s="91">
        <v>3</v>
      </c>
      <c r="O11" s="92">
        <v>0</v>
      </c>
      <c r="P11" s="93">
        <f>N11+O11</f>
        <v>3</v>
      </c>
      <c r="Q11" s="82">
        <f>IFERROR(P11/M11,"-")</f>
        <v>0.085714285714286</v>
      </c>
      <c r="R11" s="81">
        <v>1</v>
      </c>
      <c r="S11" s="81">
        <v>0</v>
      </c>
      <c r="T11" s="82">
        <f>IFERROR(S11/(O11+P11),"-")</f>
        <v>0</v>
      </c>
      <c r="U11" s="182">
        <f>IFERROR(J11/SUM(P11:P16),"-")</f>
        <v>17857.142857143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SUM(X11:X16)-SUM(J11:J16)</f>
        <v>550000</v>
      </c>
      <c r="AB11" s="85">
        <f>SUM(X11:X16)/SUM(J11:J16)</f>
        <v>3.2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3</v>
      </c>
      <c r="BO11" s="120">
        <f>IF(P11=0,"",IF(BN11=0,"",(BN11/P11)))</f>
        <v>1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88</v>
      </c>
      <c r="C12" s="203"/>
      <c r="D12" s="203" t="s">
        <v>69</v>
      </c>
      <c r="E12" s="203" t="s">
        <v>70</v>
      </c>
      <c r="F12" s="203" t="s">
        <v>64</v>
      </c>
      <c r="G12" s="203" t="s">
        <v>86</v>
      </c>
      <c r="H12" s="90" t="s">
        <v>87</v>
      </c>
      <c r="I12" s="90" t="s">
        <v>89</v>
      </c>
      <c r="J12" s="188"/>
      <c r="K12" s="81">
        <v>2</v>
      </c>
      <c r="L12" s="81">
        <v>0</v>
      </c>
      <c r="M12" s="81">
        <v>8</v>
      </c>
      <c r="N12" s="91">
        <v>2</v>
      </c>
      <c r="O12" s="92">
        <v>0</v>
      </c>
      <c r="P12" s="93">
        <f>N12+O12</f>
        <v>2</v>
      </c>
      <c r="Q12" s="82">
        <f>IFERROR(P12/M12,"-")</f>
        <v>0.25</v>
      </c>
      <c r="R12" s="81">
        <v>0</v>
      </c>
      <c r="S12" s="81">
        <v>0</v>
      </c>
      <c r="T12" s="82">
        <f>IFERROR(S12/(O12+P12),"-")</f>
        <v>0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1</v>
      </c>
      <c r="BO12" s="120">
        <f>IF(P12=0,"",IF(BN12=0,"",(BN12/P12)))</f>
        <v>0.5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90</v>
      </c>
      <c r="C13" s="203"/>
      <c r="D13" s="203" t="s">
        <v>91</v>
      </c>
      <c r="E13" s="203" t="s">
        <v>92</v>
      </c>
      <c r="F13" s="203" t="s">
        <v>85</v>
      </c>
      <c r="G13" s="203" t="s">
        <v>86</v>
      </c>
      <c r="H13" s="90" t="s">
        <v>87</v>
      </c>
      <c r="I13" s="205" t="s">
        <v>93</v>
      </c>
      <c r="J13" s="188"/>
      <c r="K13" s="81">
        <v>0</v>
      </c>
      <c r="L13" s="81">
        <v>0</v>
      </c>
      <c r="M13" s="81">
        <v>12</v>
      </c>
      <c r="N13" s="91">
        <v>0</v>
      </c>
      <c r="O13" s="92">
        <v>0</v>
      </c>
      <c r="P13" s="93">
        <f>N13+O13</f>
        <v>0</v>
      </c>
      <c r="Q13" s="82">
        <f>IFERROR(P13/M13,"-")</f>
        <v>0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94</v>
      </c>
      <c r="C14" s="203"/>
      <c r="D14" s="203" t="s">
        <v>77</v>
      </c>
      <c r="E14" s="203" t="s">
        <v>78</v>
      </c>
      <c r="F14" s="203" t="s">
        <v>64</v>
      </c>
      <c r="G14" s="203" t="s">
        <v>86</v>
      </c>
      <c r="H14" s="90" t="s">
        <v>87</v>
      </c>
      <c r="I14" s="90" t="s">
        <v>95</v>
      </c>
      <c r="J14" s="188"/>
      <c r="K14" s="81">
        <v>0</v>
      </c>
      <c r="L14" s="81">
        <v>0</v>
      </c>
      <c r="M14" s="81">
        <v>10</v>
      </c>
      <c r="N14" s="91">
        <v>0</v>
      </c>
      <c r="O14" s="92">
        <v>0</v>
      </c>
      <c r="P14" s="93">
        <f>N14+O14</f>
        <v>0</v>
      </c>
      <c r="Q14" s="82">
        <f>IFERROR(P14/M14,"-")</f>
        <v>0</v>
      </c>
      <c r="R14" s="81">
        <v>0</v>
      </c>
      <c r="S14" s="81">
        <v>0</v>
      </c>
      <c r="T14" s="82" t="str">
        <f>IFERROR(S14/(O14+P14),"-")</f>
        <v>-</v>
      </c>
      <c r="U14" s="182"/>
      <c r="V14" s="84">
        <v>0</v>
      </c>
      <c r="W14" s="82" t="str">
        <f>IF(P14=0,"-",V14/P14)</f>
        <v>-</v>
      </c>
      <c r="X14" s="186">
        <v>0</v>
      </c>
      <c r="Y14" s="187" t="str">
        <f>IFERROR(X14/P14,"-")</f>
        <v>-</v>
      </c>
      <c r="Z14" s="187" t="str">
        <f>IFERROR(X14/V14,"-")</f>
        <v>-</v>
      </c>
      <c r="AA14" s="188"/>
      <c r="AB14" s="85"/>
      <c r="AC14" s="79"/>
      <c r="AD14" s="94"/>
      <c r="AE14" s="95" t="str">
        <f>IF(P14=0,"",IF(AD14=0,"",(AD14/P14)))</f>
        <v/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 t="str">
        <f>IF(P14=0,"",IF(AM14=0,"",(AM14/P14)))</f>
        <v/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 t="str">
        <f>IF(P14=0,"",IF(AV14=0,"",(AV14/P14)))</f>
        <v/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 t="str">
        <f>IF(P14=0,"",IF(BE14=0,"",(BE14/P14)))</f>
        <v/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 t="str">
        <f>IF(P14=0,"",IF(BN14=0,"",(BN14/P14)))</f>
        <v/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 t="str">
        <f>IF(P14=0,"",IF(BW14=0,"",(BW14/P14)))</f>
        <v/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 t="str">
        <f>IF(P14=0,"",IF(CF14=0,"",(CF14/P14)))</f>
        <v/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96</v>
      </c>
      <c r="C15" s="203"/>
      <c r="D15" s="203" t="s">
        <v>97</v>
      </c>
      <c r="E15" s="203" t="s">
        <v>74</v>
      </c>
      <c r="F15" s="203" t="s">
        <v>85</v>
      </c>
      <c r="G15" s="203" t="s">
        <v>86</v>
      </c>
      <c r="H15" s="90" t="s">
        <v>87</v>
      </c>
      <c r="I15" s="90" t="s">
        <v>98</v>
      </c>
      <c r="J15" s="188"/>
      <c r="K15" s="81">
        <v>2</v>
      </c>
      <c r="L15" s="81">
        <v>0</v>
      </c>
      <c r="M15" s="81">
        <v>33</v>
      </c>
      <c r="N15" s="91">
        <v>2</v>
      </c>
      <c r="O15" s="92">
        <v>0</v>
      </c>
      <c r="P15" s="93">
        <f>N15+O15</f>
        <v>2</v>
      </c>
      <c r="Q15" s="82">
        <f>IFERROR(P15/M15,"-")</f>
        <v>0.060606060606061</v>
      </c>
      <c r="R15" s="81">
        <v>0</v>
      </c>
      <c r="S15" s="81">
        <v>1</v>
      </c>
      <c r="T15" s="82">
        <f>IFERROR(S15/(O15+P15),"-")</f>
        <v>0.5</v>
      </c>
      <c r="U15" s="182"/>
      <c r="V15" s="84">
        <v>1</v>
      </c>
      <c r="W15" s="82">
        <f>IF(P15=0,"-",V15/P15)</f>
        <v>0.5</v>
      </c>
      <c r="X15" s="186">
        <v>436000</v>
      </c>
      <c r="Y15" s="187">
        <f>IFERROR(X15/P15,"-")</f>
        <v>218000</v>
      </c>
      <c r="Z15" s="187">
        <f>IFERROR(X15/V15,"-")</f>
        <v>436000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0.5</v>
      </c>
      <c r="BP15" s="121">
        <v>1</v>
      </c>
      <c r="BQ15" s="122">
        <f>IFERROR(BP15/BN15,"-")</f>
        <v>1</v>
      </c>
      <c r="BR15" s="123">
        <v>436000</v>
      </c>
      <c r="BS15" s="124">
        <f>IFERROR(BR15/BN15,"-")</f>
        <v>436000</v>
      </c>
      <c r="BT15" s="125"/>
      <c r="BU15" s="125"/>
      <c r="BV15" s="125">
        <v>1</v>
      </c>
      <c r="BW15" s="126">
        <v>1</v>
      </c>
      <c r="BX15" s="127">
        <f>IF(P15=0,"",IF(BW15=0,"",(BW15/P15)))</f>
        <v>0.5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436000</v>
      </c>
      <c r="CQ15" s="141">
        <v>436000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/>
      <c r="B16" s="203" t="s">
        <v>99</v>
      </c>
      <c r="C16" s="203"/>
      <c r="D16" s="203" t="s">
        <v>81</v>
      </c>
      <c r="E16" s="203" t="s">
        <v>81</v>
      </c>
      <c r="F16" s="203" t="s">
        <v>82</v>
      </c>
      <c r="G16" s="203" t="s">
        <v>83</v>
      </c>
      <c r="H16" s="90"/>
      <c r="I16" s="90"/>
      <c r="J16" s="188"/>
      <c r="K16" s="81">
        <v>47</v>
      </c>
      <c r="L16" s="81">
        <v>30</v>
      </c>
      <c r="M16" s="81">
        <v>19</v>
      </c>
      <c r="N16" s="91">
        <v>7</v>
      </c>
      <c r="O16" s="92">
        <v>0</v>
      </c>
      <c r="P16" s="93">
        <f>N16+O16</f>
        <v>7</v>
      </c>
      <c r="Q16" s="82">
        <f>IFERROR(P16/M16,"-")</f>
        <v>0.36842105263158</v>
      </c>
      <c r="R16" s="81">
        <v>2</v>
      </c>
      <c r="S16" s="81">
        <v>0</v>
      </c>
      <c r="T16" s="82">
        <f>IFERROR(S16/(O16+P16),"-")</f>
        <v>0</v>
      </c>
      <c r="U16" s="182"/>
      <c r="V16" s="84">
        <v>1</v>
      </c>
      <c r="W16" s="82">
        <f>IF(P16=0,"-",V16/P16)</f>
        <v>0.14285714285714</v>
      </c>
      <c r="X16" s="186">
        <v>364000</v>
      </c>
      <c r="Y16" s="187">
        <f>IFERROR(X16/P16,"-")</f>
        <v>52000</v>
      </c>
      <c r="Z16" s="187">
        <f>IFERROR(X16/V16,"-")</f>
        <v>364000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4</v>
      </c>
      <c r="BO16" s="120">
        <f>IF(P16=0,"",IF(BN16=0,"",(BN16/P16)))</f>
        <v>0.57142857142857</v>
      </c>
      <c r="BP16" s="121">
        <v>1</v>
      </c>
      <c r="BQ16" s="122">
        <f>IFERROR(BP16/BN16,"-")</f>
        <v>0.25</v>
      </c>
      <c r="BR16" s="123">
        <v>22000</v>
      </c>
      <c r="BS16" s="124">
        <f>IFERROR(BR16/BN16,"-")</f>
        <v>5500</v>
      </c>
      <c r="BT16" s="125"/>
      <c r="BU16" s="125"/>
      <c r="BV16" s="125">
        <v>1</v>
      </c>
      <c r="BW16" s="126">
        <v>3</v>
      </c>
      <c r="BX16" s="127">
        <f>IF(P16=0,"",IF(BW16=0,"",(BW16/P16)))</f>
        <v>0.42857142857143</v>
      </c>
      <c r="BY16" s="128">
        <v>1</v>
      </c>
      <c r="BZ16" s="129">
        <f>IFERROR(BY16/BW16,"-")</f>
        <v>0.33333333333333</v>
      </c>
      <c r="CA16" s="130">
        <v>366000</v>
      </c>
      <c r="CB16" s="131">
        <f>IFERROR(CA16/BW16,"-")</f>
        <v>122000</v>
      </c>
      <c r="CC16" s="132"/>
      <c r="CD16" s="132"/>
      <c r="CE16" s="132">
        <v>1</v>
      </c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364000</v>
      </c>
      <c r="CQ16" s="141">
        <v>366000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1.6825</v>
      </c>
      <c r="B17" s="203" t="s">
        <v>100</v>
      </c>
      <c r="C17" s="203"/>
      <c r="D17" s="203" t="s">
        <v>101</v>
      </c>
      <c r="E17" s="203" t="s">
        <v>102</v>
      </c>
      <c r="F17" s="203" t="s">
        <v>85</v>
      </c>
      <c r="G17" s="203" t="s">
        <v>103</v>
      </c>
      <c r="H17" s="90" t="s">
        <v>104</v>
      </c>
      <c r="I17" s="90" t="s">
        <v>105</v>
      </c>
      <c r="J17" s="188">
        <v>400000</v>
      </c>
      <c r="K17" s="81">
        <v>24</v>
      </c>
      <c r="L17" s="81">
        <v>0</v>
      </c>
      <c r="M17" s="81">
        <v>149</v>
      </c>
      <c r="N17" s="91">
        <v>8</v>
      </c>
      <c r="O17" s="92">
        <v>0</v>
      </c>
      <c r="P17" s="93">
        <f>N17+O17</f>
        <v>8</v>
      </c>
      <c r="Q17" s="82">
        <f>IFERROR(P17/M17,"-")</f>
        <v>0.053691275167785</v>
      </c>
      <c r="R17" s="81">
        <v>0</v>
      </c>
      <c r="S17" s="81">
        <v>3</v>
      </c>
      <c r="T17" s="82">
        <f>IFERROR(S17/(O17+P17),"-")</f>
        <v>0.375</v>
      </c>
      <c r="U17" s="182">
        <f>IFERROR(J17/SUM(P17:P21),"-")</f>
        <v>7843.137254902</v>
      </c>
      <c r="V17" s="84">
        <v>2</v>
      </c>
      <c r="W17" s="82">
        <f>IF(P17=0,"-",V17/P17)</f>
        <v>0.25</v>
      </c>
      <c r="X17" s="186">
        <v>8000</v>
      </c>
      <c r="Y17" s="187">
        <f>IFERROR(X17/P17,"-")</f>
        <v>1000</v>
      </c>
      <c r="Z17" s="187">
        <f>IFERROR(X17/V17,"-")</f>
        <v>4000</v>
      </c>
      <c r="AA17" s="188">
        <f>SUM(X17:X21)-SUM(J17:J21)</f>
        <v>273000</v>
      </c>
      <c r="AB17" s="85">
        <f>SUM(X17:X21)/SUM(J17:J21)</f>
        <v>1.6825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2</v>
      </c>
      <c r="BF17" s="113">
        <f>IF(P17=0,"",IF(BE17=0,"",(BE17/P17)))</f>
        <v>0.25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5</v>
      </c>
      <c r="BO17" s="120">
        <f>IF(P17=0,"",IF(BN17=0,"",(BN17/P17)))</f>
        <v>0.625</v>
      </c>
      <c r="BP17" s="121">
        <v>1</v>
      </c>
      <c r="BQ17" s="122">
        <f>IFERROR(BP17/BN17,"-")</f>
        <v>0.2</v>
      </c>
      <c r="BR17" s="123">
        <v>3000</v>
      </c>
      <c r="BS17" s="124">
        <f>IFERROR(BR17/BN17,"-")</f>
        <v>600</v>
      </c>
      <c r="BT17" s="125">
        <v>1</v>
      </c>
      <c r="BU17" s="125"/>
      <c r="BV17" s="125"/>
      <c r="BW17" s="126">
        <v>1</v>
      </c>
      <c r="BX17" s="127">
        <f>IF(P17=0,"",IF(BW17=0,"",(BW17/P17)))</f>
        <v>0.125</v>
      </c>
      <c r="BY17" s="128">
        <v>1</v>
      </c>
      <c r="BZ17" s="129">
        <f>IFERROR(BY17/BW17,"-")</f>
        <v>1</v>
      </c>
      <c r="CA17" s="130">
        <v>5000</v>
      </c>
      <c r="CB17" s="131">
        <f>IFERROR(CA17/BW17,"-")</f>
        <v>5000</v>
      </c>
      <c r="CC17" s="132">
        <v>1</v>
      </c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8000</v>
      </c>
      <c r="CQ17" s="141">
        <v>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106</v>
      </c>
      <c r="C18" s="203"/>
      <c r="D18" s="203" t="s">
        <v>107</v>
      </c>
      <c r="E18" s="203" t="s">
        <v>108</v>
      </c>
      <c r="F18" s="203" t="s">
        <v>64</v>
      </c>
      <c r="G18" s="203"/>
      <c r="H18" s="90" t="s">
        <v>104</v>
      </c>
      <c r="I18" s="90"/>
      <c r="J18" s="188"/>
      <c r="K18" s="81">
        <v>19</v>
      </c>
      <c r="L18" s="81">
        <v>0</v>
      </c>
      <c r="M18" s="81">
        <v>69</v>
      </c>
      <c r="N18" s="91">
        <v>5</v>
      </c>
      <c r="O18" s="92">
        <v>0</v>
      </c>
      <c r="P18" s="93">
        <f>N18+O18</f>
        <v>5</v>
      </c>
      <c r="Q18" s="82">
        <f>IFERROR(P18/M18,"-")</f>
        <v>0.072463768115942</v>
      </c>
      <c r="R18" s="81">
        <v>0</v>
      </c>
      <c r="S18" s="81">
        <v>3</v>
      </c>
      <c r="T18" s="82">
        <f>IFERROR(S18/(O18+P18),"-")</f>
        <v>0.6</v>
      </c>
      <c r="U18" s="182"/>
      <c r="V18" s="84">
        <v>2</v>
      </c>
      <c r="W18" s="82">
        <f>IF(P18=0,"-",V18/P18)</f>
        <v>0.4</v>
      </c>
      <c r="X18" s="186">
        <v>20000</v>
      </c>
      <c r="Y18" s="187">
        <f>IFERROR(X18/P18,"-")</f>
        <v>4000</v>
      </c>
      <c r="Z18" s="187">
        <f>IFERROR(X18/V18,"-")</f>
        <v>10000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3</v>
      </c>
      <c r="BO18" s="120">
        <f>IF(P18=0,"",IF(BN18=0,"",(BN18/P18)))</f>
        <v>0.6</v>
      </c>
      <c r="BP18" s="121">
        <v>2</v>
      </c>
      <c r="BQ18" s="122">
        <f>IFERROR(BP18/BN18,"-")</f>
        <v>0.66666666666667</v>
      </c>
      <c r="BR18" s="123">
        <v>20000</v>
      </c>
      <c r="BS18" s="124">
        <f>IFERROR(BR18/BN18,"-")</f>
        <v>6666.6666666667</v>
      </c>
      <c r="BT18" s="125"/>
      <c r="BU18" s="125"/>
      <c r="BV18" s="125">
        <v>2</v>
      </c>
      <c r="BW18" s="126">
        <v>2</v>
      </c>
      <c r="BX18" s="127">
        <f>IF(P18=0,"",IF(BW18=0,"",(BW18/P18)))</f>
        <v>0.4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2</v>
      </c>
      <c r="CP18" s="141">
        <v>20000</v>
      </c>
      <c r="CQ18" s="141">
        <v>11000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109</v>
      </c>
      <c r="C19" s="203"/>
      <c r="D19" s="203" t="s">
        <v>110</v>
      </c>
      <c r="E19" s="203" t="s">
        <v>111</v>
      </c>
      <c r="F19" s="203" t="s">
        <v>85</v>
      </c>
      <c r="G19" s="203"/>
      <c r="H19" s="90" t="s">
        <v>104</v>
      </c>
      <c r="I19" s="90"/>
      <c r="J19" s="188"/>
      <c r="K19" s="81">
        <v>4</v>
      </c>
      <c r="L19" s="81">
        <v>0</v>
      </c>
      <c r="M19" s="81">
        <v>25</v>
      </c>
      <c r="N19" s="91">
        <v>1</v>
      </c>
      <c r="O19" s="92">
        <v>0</v>
      </c>
      <c r="P19" s="93">
        <f>N19+O19</f>
        <v>1</v>
      </c>
      <c r="Q19" s="82">
        <f>IFERROR(P19/M19,"-")</f>
        <v>0.04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>
        <v>1</v>
      </c>
      <c r="CG19" s="134">
        <f>IF(P19=0,"",IF(CF19=0,"",(CF19/P19)))</f>
        <v>1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112</v>
      </c>
      <c r="C20" s="203"/>
      <c r="D20" s="203" t="s">
        <v>113</v>
      </c>
      <c r="E20" s="203" t="s">
        <v>114</v>
      </c>
      <c r="F20" s="203" t="s">
        <v>64</v>
      </c>
      <c r="G20" s="203"/>
      <c r="H20" s="90" t="s">
        <v>104</v>
      </c>
      <c r="I20" s="90"/>
      <c r="J20" s="188"/>
      <c r="K20" s="81">
        <v>35</v>
      </c>
      <c r="L20" s="81">
        <v>0</v>
      </c>
      <c r="M20" s="81">
        <v>206</v>
      </c>
      <c r="N20" s="91">
        <v>13</v>
      </c>
      <c r="O20" s="92">
        <v>0</v>
      </c>
      <c r="P20" s="93">
        <f>N20+O20</f>
        <v>13</v>
      </c>
      <c r="Q20" s="82">
        <f>IFERROR(P20/M20,"-")</f>
        <v>0.063106796116505</v>
      </c>
      <c r="R20" s="81">
        <v>1</v>
      </c>
      <c r="S20" s="81">
        <v>5</v>
      </c>
      <c r="T20" s="82">
        <f>IFERROR(S20/(O20+P20),"-")</f>
        <v>0.38461538461538</v>
      </c>
      <c r="U20" s="182"/>
      <c r="V20" s="84">
        <v>3</v>
      </c>
      <c r="W20" s="82">
        <f>IF(P20=0,"-",V20/P20)</f>
        <v>0.23076923076923</v>
      </c>
      <c r="X20" s="186">
        <v>528000</v>
      </c>
      <c r="Y20" s="187">
        <f>IFERROR(X20/P20,"-")</f>
        <v>40615.384615385</v>
      </c>
      <c r="Z20" s="187">
        <f>IFERROR(X20/V20,"-")</f>
        <v>176000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4</v>
      </c>
      <c r="BF20" s="113">
        <f>IF(P20=0,"",IF(BE20=0,"",(BE20/P20)))</f>
        <v>0.30769230769231</v>
      </c>
      <c r="BG20" s="112">
        <v>1</v>
      </c>
      <c r="BH20" s="114">
        <f>IFERROR(BG20/BE20,"-")</f>
        <v>0.25</v>
      </c>
      <c r="BI20" s="115">
        <v>9000</v>
      </c>
      <c r="BJ20" s="116">
        <f>IFERROR(BI20/BE20,"-")</f>
        <v>2250</v>
      </c>
      <c r="BK20" s="117"/>
      <c r="BL20" s="117"/>
      <c r="BM20" s="117">
        <v>1</v>
      </c>
      <c r="BN20" s="119">
        <v>6</v>
      </c>
      <c r="BO20" s="120">
        <f>IF(P20=0,"",IF(BN20=0,"",(BN20/P20)))</f>
        <v>0.46153846153846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3</v>
      </c>
      <c r="BX20" s="127">
        <f>IF(P20=0,"",IF(BW20=0,"",(BW20/P20)))</f>
        <v>0.23076923076923</v>
      </c>
      <c r="BY20" s="128">
        <v>2</v>
      </c>
      <c r="BZ20" s="129">
        <f>IFERROR(BY20/BW20,"-")</f>
        <v>0.66666666666667</v>
      </c>
      <c r="CA20" s="130">
        <v>519000</v>
      </c>
      <c r="CB20" s="131">
        <f>IFERROR(CA20/BW20,"-")</f>
        <v>173000</v>
      </c>
      <c r="CC20" s="132">
        <v>1</v>
      </c>
      <c r="CD20" s="132"/>
      <c r="CE20" s="132">
        <v>1</v>
      </c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3</v>
      </c>
      <c r="CP20" s="141">
        <v>528000</v>
      </c>
      <c r="CQ20" s="141">
        <v>516000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/>
      <c r="B21" s="203" t="s">
        <v>115</v>
      </c>
      <c r="C21" s="203"/>
      <c r="D21" s="203" t="s">
        <v>81</v>
      </c>
      <c r="E21" s="203" t="s">
        <v>81</v>
      </c>
      <c r="F21" s="203" t="s">
        <v>82</v>
      </c>
      <c r="G21" s="203"/>
      <c r="H21" s="90"/>
      <c r="I21" s="90"/>
      <c r="J21" s="188"/>
      <c r="K21" s="81">
        <v>263</v>
      </c>
      <c r="L21" s="81">
        <v>125</v>
      </c>
      <c r="M21" s="81">
        <v>37</v>
      </c>
      <c r="N21" s="91">
        <v>24</v>
      </c>
      <c r="O21" s="92">
        <v>0</v>
      </c>
      <c r="P21" s="93">
        <f>N21+O21</f>
        <v>24</v>
      </c>
      <c r="Q21" s="82">
        <f>IFERROR(P21/M21,"-")</f>
        <v>0.64864864864865</v>
      </c>
      <c r="R21" s="81">
        <v>3</v>
      </c>
      <c r="S21" s="81">
        <v>4</v>
      </c>
      <c r="T21" s="82">
        <f>IFERROR(S21/(O21+P21),"-")</f>
        <v>0.16666666666667</v>
      </c>
      <c r="U21" s="182"/>
      <c r="V21" s="84">
        <v>6</v>
      </c>
      <c r="W21" s="82">
        <f>IF(P21=0,"-",V21/P21)</f>
        <v>0.25</v>
      </c>
      <c r="X21" s="186">
        <v>117000</v>
      </c>
      <c r="Y21" s="187">
        <f>IFERROR(X21/P21,"-")</f>
        <v>4875</v>
      </c>
      <c r="Z21" s="187">
        <f>IFERROR(X21/V21,"-")</f>
        <v>19500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1</v>
      </c>
      <c r="AW21" s="107">
        <f>IF(P21=0,"",IF(AV21=0,"",(AV21/P21)))</f>
        <v>0.041666666666667</v>
      </c>
      <c r="AX21" s="106">
        <v>1</v>
      </c>
      <c r="AY21" s="108">
        <f>IFERROR(AX21/AV21,"-")</f>
        <v>1</v>
      </c>
      <c r="AZ21" s="109">
        <v>3000</v>
      </c>
      <c r="BA21" s="110">
        <f>IFERROR(AZ21/AV21,"-")</f>
        <v>3000</v>
      </c>
      <c r="BB21" s="111">
        <v>1</v>
      </c>
      <c r="BC21" s="111"/>
      <c r="BD21" s="111"/>
      <c r="BE21" s="112">
        <v>1</v>
      </c>
      <c r="BF21" s="113">
        <f>IF(P21=0,"",IF(BE21=0,"",(BE21/P21)))</f>
        <v>0.041666666666667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10</v>
      </c>
      <c r="BO21" s="120">
        <f>IF(P21=0,"",IF(BN21=0,"",(BN21/P21)))</f>
        <v>0.41666666666667</v>
      </c>
      <c r="BP21" s="121">
        <v>4</v>
      </c>
      <c r="BQ21" s="122">
        <f>IFERROR(BP21/BN21,"-")</f>
        <v>0.4</v>
      </c>
      <c r="BR21" s="123">
        <v>312500</v>
      </c>
      <c r="BS21" s="124">
        <f>IFERROR(BR21/BN21,"-")</f>
        <v>31250</v>
      </c>
      <c r="BT21" s="125">
        <v>1</v>
      </c>
      <c r="BU21" s="125">
        <v>1</v>
      </c>
      <c r="BV21" s="125">
        <v>2</v>
      </c>
      <c r="BW21" s="126">
        <v>9</v>
      </c>
      <c r="BX21" s="127">
        <f>IF(P21=0,"",IF(BW21=0,"",(BW21/P21)))</f>
        <v>0.375</v>
      </c>
      <c r="BY21" s="128">
        <v>2</v>
      </c>
      <c r="BZ21" s="129">
        <f>IFERROR(BY21/BW21,"-")</f>
        <v>0.22222222222222</v>
      </c>
      <c r="CA21" s="130">
        <v>15000</v>
      </c>
      <c r="CB21" s="131">
        <f>IFERROR(CA21/BW21,"-")</f>
        <v>1666.6666666667</v>
      </c>
      <c r="CC21" s="132">
        <v>1</v>
      </c>
      <c r="CD21" s="132"/>
      <c r="CE21" s="132">
        <v>1</v>
      </c>
      <c r="CF21" s="133">
        <v>3</v>
      </c>
      <c r="CG21" s="134">
        <f>IF(P21=0,"",IF(CF21=0,"",(CF21/P21)))</f>
        <v>0.125</v>
      </c>
      <c r="CH21" s="135">
        <v>1</v>
      </c>
      <c r="CI21" s="136">
        <f>IFERROR(CH21/CF21,"-")</f>
        <v>0.33333333333333</v>
      </c>
      <c r="CJ21" s="137">
        <v>5000</v>
      </c>
      <c r="CK21" s="138">
        <f>IFERROR(CJ21/CF21,"-")</f>
        <v>1666.6666666667</v>
      </c>
      <c r="CL21" s="139">
        <v>1</v>
      </c>
      <c r="CM21" s="139"/>
      <c r="CN21" s="139"/>
      <c r="CO21" s="140">
        <v>6</v>
      </c>
      <c r="CP21" s="141">
        <v>117000</v>
      </c>
      <c r="CQ21" s="141">
        <v>277500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>
        <f>AB22</f>
        <v>0.12380952380952</v>
      </c>
      <c r="B22" s="203" t="s">
        <v>116</v>
      </c>
      <c r="C22" s="203"/>
      <c r="D22" s="203" t="s">
        <v>62</v>
      </c>
      <c r="E22" s="203" t="s">
        <v>117</v>
      </c>
      <c r="F22" s="203" t="s">
        <v>64</v>
      </c>
      <c r="G22" s="203" t="s">
        <v>118</v>
      </c>
      <c r="H22" s="90" t="s">
        <v>119</v>
      </c>
      <c r="I22" s="90" t="s">
        <v>89</v>
      </c>
      <c r="J22" s="188">
        <v>105000</v>
      </c>
      <c r="K22" s="81">
        <v>15</v>
      </c>
      <c r="L22" s="81">
        <v>0</v>
      </c>
      <c r="M22" s="81">
        <v>84</v>
      </c>
      <c r="N22" s="91">
        <v>6</v>
      </c>
      <c r="O22" s="92">
        <v>0</v>
      </c>
      <c r="P22" s="93">
        <f>N22+O22</f>
        <v>6</v>
      </c>
      <c r="Q22" s="82">
        <f>IFERROR(P22/M22,"-")</f>
        <v>0.071428571428571</v>
      </c>
      <c r="R22" s="81">
        <v>0</v>
      </c>
      <c r="S22" s="81">
        <v>1</v>
      </c>
      <c r="T22" s="82">
        <f>IFERROR(S22/(O22+P22),"-")</f>
        <v>0.16666666666667</v>
      </c>
      <c r="U22" s="182">
        <f>IFERROR(J22/SUM(P22:P23),"-")</f>
        <v>10500</v>
      </c>
      <c r="V22" s="84">
        <v>1</v>
      </c>
      <c r="W22" s="82">
        <f>IF(P22=0,"-",V22/P22)</f>
        <v>0.16666666666667</v>
      </c>
      <c r="X22" s="186">
        <v>10000</v>
      </c>
      <c r="Y22" s="187">
        <f>IFERROR(X22/P22,"-")</f>
        <v>1666.6666666667</v>
      </c>
      <c r="Z22" s="187">
        <f>IFERROR(X22/V22,"-")</f>
        <v>10000</v>
      </c>
      <c r="AA22" s="188">
        <f>SUM(X22:X23)-SUM(J22:J23)</f>
        <v>-92000</v>
      </c>
      <c r="AB22" s="85">
        <f>SUM(X22:X23)/SUM(J22:J23)</f>
        <v>0.12380952380952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0.16666666666667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4</v>
      </c>
      <c r="BO22" s="120">
        <f>IF(P22=0,"",IF(BN22=0,"",(BN22/P22)))</f>
        <v>0.66666666666667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</v>
      </c>
      <c r="BX22" s="127">
        <f>IF(P22=0,"",IF(BW22=0,"",(BW22/P22)))</f>
        <v>0.16666666666667</v>
      </c>
      <c r="BY22" s="128">
        <v>1</v>
      </c>
      <c r="BZ22" s="129">
        <f>IFERROR(BY22/BW22,"-")</f>
        <v>1</v>
      </c>
      <c r="CA22" s="130">
        <v>10000</v>
      </c>
      <c r="CB22" s="131">
        <f>IFERROR(CA22/BW22,"-")</f>
        <v>10000</v>
      </c>
      <c r="CC22" s="132">
        <v>1</v>
      </c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10000</v>
      </c>
      <c r="CQ22" s="141">
        <v>10000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120</v>
      </c>
      <c r="C23" s="203"/>
      <c r="D23" s="203" t="s">
        <v>62</v>
      </c>
      <c r="E23" s="203" t="s">
        <v>117</v>
      </c>
      <c r="F23" s="203" t="s">
        <v>82</v>
      </c>
      <c r="G23" s="203"/>
      <c r="H23" s="90"/>
      <c r="I23" s="90"/>
      <c r="J23" s="188"/>
      <c r="K23" s="81">
        <v>27</v>
      </c>
      <c r="L23" s="81">
        <v>25</v>
      </c>
      <c r="M23" s="81">
        <v>13</v>
      </c>
      <c r="N23" s="91">
        <v>4</v>
      </c>
      <c r="O23" s="92">
        <v>0</v>
      </c>
      <c r="P23" s="93">
        <f>N23+O23</f>
        <v>4</v>
      </c>
      <c r="Q23" s="82">
        <f>IFERROR(P23/M23,"-")</f>
        <v>0.30769230769231</v>
      </c>
      <c r="R23" s="81">
        <v>0</v>
      </c>
      <c r="S23" s="81">
        <v>2</v>
      </c>
      <c r="T23" s="82">
        <f>IFERROR(S23/(O23+P23),"-")</f>
        <v>0.5</v>
      </c>
      <c r="U23" s="182"/>
      <c r="V23" s="84">
        <v>1</v>
      </c>
      <c r="W23" s="82">
        <f>IF(P23=0,"-",V23/P23)</f>
        <v>0.25</v>
      </c>
      <c r="X23" s="186">
        <v>3000</v>
      </c>
      <c r="Y23" s="187">
        <f>IFERROR(X23/P23,"-")</f>
        <v>750</v>
      </c>
      <c r="Z23" s="187">
        <f>IFERROR(X23/V23,"-")</f>
        <v>3000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0.25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0.25</v>
      </c>
      <c r="BY23" s="128">
        <v>1</v>
      </c>
      <c r="BZ23" s="129">
        <f>IFERROR(BY23/BW23,"-")</f>
        <v>1</v>
      </c>
      <c r="CA23" s="130">
        <v>3000</v>
      </c>
      <c r="CB23" s="131">
        <f>IFERROR(CA23/BW23,"-")</f>
        <v>3000</v>
      </c>
      <c r="CC23" s="132">
        <v>1</v>
      </c>
      <c r="CD23" s="132"/>
      <c r="CE23" s="132"/>
      <c r="CF23" s="133">
        <v>2</v>
      </c>
      <c r="CG23" s="134">
        <f>IF(P23=0,"",IF(CF23=0,"",(CF23/P23)))</f>
        <v>0.5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1</v>
      </c>
      <c r="CP23" s="141">
        <v>3000</v>
      </c>
      <c r="CQ23" s="141">
        <v>3000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0.25238095238095</v>
      </c>
      <c r="B24" s="203" t="s">
        <v>121</v>
      </c>
      <c r="C24" s="203"/>
      <c r="D24" s="203" t="s">
        <v>69</v>
      </c>
      <c r="E24" s="203" t="s">
        <v>70</v>
      </c>
      <c r="F24" s="203" t="s">
        <v>85</v>
      </c>
      <c r="G24" s="203" t="s">
        <v>118</v>
      </c>
      <c r="H24" s="90" t="s">
        <v>119</v>
      </c>
      <c r="I24" s="90" t="s">
        <v>122</v>
      </c>
      <c r="J24" s="188">
        <v>105000</v>
      </c>
      <c r="K24" s="81">
        <v>10</v>
      </c>
      <c r="L24" s="81">
        <v>0</v>
      </c>
      <c r="M24" s="81">
        <v>49</v>
      </c>
      <c r="N24" s="91">
        <v>4</v>
      </c>
      <c r="O24" s="92">
        <v>0</v>
      </c>
      <c r="P24" s="93">
        <f>N24+O24</f>
        <v>4</v>
      </c>
      <c r="Q24" s="82">
        <f>IFERROR(P24/M24,"-")</f>
        <v>0.081632653061224</v>
      </c>
      <c r="R24" s="81">
        <v>0</v>
      </c>
      <c r="S24" s="81">
        <v>4</v>
      </c>
      <c r="T24" s="82">
        <f>IFERROR(S24/(O24+P24),"-")</f>
        <v>1</v>
      </c>
      <c r="U24" s="182">
        <f>IFERROR(J24/SUM(P24:P25),"-")</f>
        <v>10500</v>
      </c>
      <c r="V24" s="84">
        <v>1</v>
      </c>
      <c r="W24" s="82">
        <f>IF(P24=0,"-",V24/P24)</f>
        <v>0.25</v>
      </c>
      <c r="X24" s="186">
        <v>3000</v>
      </c>
      <c r="Y24" s="187">
        <f>IFERROR(X24/P24,"-")</f>
        <v>750</v>
      </c>
      <c r="Z24" s="187">
        <f>IFERROR(X24/V24,"-")</f>
        <v>3000</v>
      </c>
      <c r="AA24" s="188">
        <f>SUM(X24:X25)-SUM(J24:J25)</f>
        <v>-78500</v>
      </c>
      <c r="AB24" s="85">
        <f>SUM(X24:X25)/SUM(J24:J25)</f>
        <v>0.25238095238095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3</v>
      </c>
      <c r="BO24" s="120">
        <f>IF(P24=0,"",IF(BN24=0,"",(BN24/P24)))</f>
        <v>0.75</v>
      </c>
      <c r="BP24" s="121">
        <v>1</v>
      </c>
      <c r="BQ24" s="122">
        <f>IFERROR(BP24/BN24,"-")</f>
        <v>0.33333333333333</v>
      </c>
      <c r="BR24" s="123">
        <v>3000</v>
      </c>
      <c r="BS24" s="124">
        <f>IFERROR(BR24/BN24,"-")</f>
        <v>1000</v>
      </c>
      <c r="BT24" s="125">
        <v>1</v>
      </c>
      <c r="BU24" s="125"/>
      <c r="BV24" s="125"/>
      <c r="BW24" s="126">
        <v>1</v>
      </c>
      <c r="BX24" s="127">
        <f>IF(P24=0,"",IF(BW24=0,"",(BW24/P24)))</f>
        <v>0.25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3000</v>
      </c>
      <c r="CQ24" s="141">
        <v>3000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123</v>
      </c>
      <c r="C25" s="203"/>
      <c r="D25" s="203" t="s">
        <v>69</v>
      </c>
      <c r="E25" s="203" t="s">
        <v>70</v>
      </c>
      <c r="F25" s="203" t="s">
        <v>82</v>
      </c>
      <c r="G25" s="203"/>
      <c r="H25" s="90"/>
      <c r="I25" s="90"/>
      <c r="J25" s="188"/>
      <c r="K25" s="81">
        <v>26</v>
      </c>
      <c r="L25" s="81">
        <v>21</v>
      </c>
      <c r="M25" s="81">
        <v>10</v>
      </c>
      <c r="N25" s="91">
        <v>6</v>
      </c>
      <c r="O25" s="92">
        <v>0</v>
      </c>
      <c r="P25" s="93">
        <f>N25+O25</f>
        <v>6</v>
      </c>
      <c r="Q25" s="82">
        <f>IFERROR(P25/M25,"-")</f>
        <v>0.6</v>
      </c>
      <c r="R25" s="81">
        <v>1</v>
      </c>
      <c r="S25" s="81">
        <v>1</v>
      </c>
      <c r="T25" s="82">
        <f>IFERROR(S25/(O25+P25),"-")</f>
        <v>0.16666666666667</v>
      </c>
      <c r="U25" s="182"/>
      <c r="V25" s="84">
        <v>2</v>
      </c>
      <c r="W25" s="82">
        <f>IF(P25=0,"-",V25/P25)</f>
        <v>0.33333333333333</v>
      </c>
      <c r="X25" s="186">
        <v>23500</v>
      </c>
      <c r="Y25" s="187">
        <f>IFERROR(X25/P25,"-")</f>
        <v>3916.6666666667</v>
      </c>
      <c r="Z25" s="187">
        <f>IFERROR(X25/V25,"-")</f>
        <v>11750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2</v>
      </c>
      <c r="BO25" s="120">
        <f>IF(P25=0,"",IF(BN25=0,"",(BN25/P25)))</f>
        <v>0.33333333333333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4</v>
      </c>
      <c r="BX25" s="127">
        <f>IF(P25=0,"",IF(BW25=0,"",(BW25/P25)))</f>
        <v>0.66666666666667</v>
      </c>
      <c r="BY25" s="128">
        <v>2</v>
      </c>
      <c r="BZ25" s="129">
        <f>IFERROR(BY25/BW25,"-")</f>
        <v>0.5</v>
      </c>
      <c r="CA25" s="130">
        <v>23500</v>
      </c>
      <c r="CB25" s="131">
        <f>IFERROR(CA25/BW25,"-")</f>
        <v>5875</v>
      </c>
      <c r="CC25" s="132"/>
      <c r="CD25" s="132">
        <v>1</v>
      </c>
      <c r="CE25" s="132">
        <v>1</v>
      </c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2</v>
      </c>
      <c r="CP25" s="141">
        <v>23500</v>
      </c>
      <c r="CQ25" s="141">
        <v>17500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0</v>
      </c>
      <c r="B26" s="203" t="s">
        <v>124</v>
      </c>
      <c r="C26" s="203"/>
      <c r="D26" s="203" t="s">
        <v>125</v>
      </c>
      <c r="E26" s="203" t="s">
        <v>126</v>
      </c>
      <c r="F26" s="203" t="s">
        <v>64</v>
      </c>
      <c r="G26" s="203" t="s">
        <v>118</v>
      </c>
      <c r="H26" s="90" t="s">
        <v>119</v>
      </c>
      <c r="I26" s="90" t="s">
        <v>127</v>
      </c>
      <c r="J26" s="188">
        <v>105000</v>
      </c>
      <c r="K26" s="81">
        <v>6</v>
      </c>
      <c r="L26" s="81">
        <v>0</v>
      </c>
      <c r="M26" s="81">
        <v>37</v>
      </c>
      <c r="N26" s="91">
        <v>1</v>
      </c>
      <c r="O26" s="92">
        <v>0</v>
      </c>
      <c r="P26" s="93">
        <f>N26+O26</f>
        <v>1</v>
      </c>
      <c r="Q26" s="82">
        <f>IFERROR(P26/M26,"-")</f>
        <v>0.027027027027027</v>
      </c>
      <c r="R26" s="81">
        <v>0</v>
      </c>
      <c r="S26" s="81">
        <v>0</v>
      </c>
      <c r="T26" s="82">
        <f>IFERROR(S26/(O26+P26),"-")</f>
        <v>0</v>
      </c>
      <c r="U26" s="182">
        <f>IFERROR(J26/SUM(P26:P27),"-")</f>
        <v>52500</v>
      </c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>
        <f>SUM(X26:X27)-SUM(J26:J27)</f>
        <v>-105000</v>
      </c>
      <c r="AB26" s="85">
        <f>SUM(X26:X27)/SUM(J26:J27)</f>
        <v>0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1</v>
      </c>
      <c r="AN26" s="101">
        <f>IF(P26=0,"",IF(AM26=0,"",(AM26/P26)))</f>
        <v>1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128</v>
      </c>
      <c r="C27" s="203"/>
      <c r="D27" s="203" t="s">
        <v>125</v>
      </c>
      <c r="E27" s="203" t="s">
        <v>126</v>
      </c>
      <c r="F27" s="203" t="s">
        <v>82</v>
      </c>
      <c r="G27" s="203"/>
      <c r="H27" s="90"/>
      <c r="I27" s="90"/>
      <c r="J27" s="188"/>
      <c r="K27" s="81">
        <v>32</v>
      </c>
      <c r="L27" s="81">
        <v>17</v>
      </c>
      <c r="M27" s="81">
        <v>7</v>
      </c>
      <c r="N27" s="91">
        <v>1</v>
      </c>
      <c r="O27" s="92">
        <v>0</v>
      </c>
      <c r="P27" s="93">
        <f>N27+O27</f>
        <v>1</v>
      </c>
      <c r="Q27" s="82">
        <f>IFERROR(P27/M27,"-")</f>
        <v>0.14285714285714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>
        <v>1</v>
      </c>
      <c r="CG27" s="134">
        <f>IF(P27=0,"",IF(CF27=0,"",(CF27/P27)))</f>
        <v>1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0.085714285714286</v>
      </c>
      <c r="B28" s="203" t="s">
        <v>129</v>
      </c>
      <c r="C28" s="203"/>
      <c r="D28" s="203" t="s">
        <v>77</v>
      </c>
      <c r="E28" s="203" t="s">
        <v>78</v>
      </c>
      <c r="F28" s="203" t="s">
        <v>85</v>
      </c>
      <c r="G28" s="203" t="s">
        <v>118</v>
      </c>
      <c r="H28" s="90" t="s">
        <v>119</v>
      </c>
      <c r="I28" s="90" t="s">
        <v>98</v>
      </c>
      <c r="J28" s="188">
        <v>105000</v>
      </c>
      <c r="K28" s="81">
        <v>4</v>
      </c>
      <c r="L28" s="81">
        <v>0</v>
      </c>
      <c r="M28" s="81">
        <v>36</v>
      </c>
      <c r="N28" s="91">
        <v>2</v>
      </c>
      <c r="O28" s="92">
        <v>0</v>
      </c>
      <c r="P28" s="93">
        <f>N28+O28</f>
        <v>2</v>
      </c>
      <c r="Q28" s="82">
        <f>IFERROR(P28/M28,"-")</f>
        <v>0.055555555555556</v>
      </c>
      <c r="R28" s="81">
        <v>0</v>
      </c>
      <c r="S28" s="81">
        <v>0</v>
      </c>
      <c r="T28" s="82">
        <f>IFERROR(S28/(O28+P28),"-")</f>
        <v>0</v>
      </c>
      <c r="U28" s="182">
        <f>IFERROR(J28/SUM(P28:P29),"-")</f>
        <v>17500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SUM(X28:X29)-SUM(J28:J29)</f>
        <v>-96000</v>
      </c>
      <c r="AB28" s="85">
        <f>SUM(X28:X29)/SUM(J28:J29)</f>
        <v>0.085714285714286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2</v>
      </c>
      <c r="BO28" s="120">
        <f>IF(P28=0,"",IF(BN28=0,"",(BN28/P28)))</f>
        <v>1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130</v>
      </c>
      <c r="C29" s="203"/>
      <c r="D29" s="203" t="s">
        <v>77</v>
      </c>
      <c r="E29" s="203" t="s">
        <v>78</v>
      </c>
      <c r="F29" s="203" t="s">
        <v>82</v>
      </c>
      <c r="G29" s="203"/>
      <c r="H29" s="90"/>
      <c r="I29" s="90"/>
      <c r="J29" s="188"/>
      <c r="K29" s="81">
        <v>22</v>
      </c>
      <c r="L29" s="81">
        <v>13</v>
      </c>
      <c r="M29" s="81">
        <v>20</v>
      </c>
      <c r="N29" s="91">
        <v>4</v>
      </c>
      <c r="O29" s="92">
        <v>0</v>
      </c>
      <c r="P29" s="93">
        <f>N29+O29</f>
        <v>4</v>
      </c>
      <c r="Q29" s="82">
        <f>IFERROR(P29/M29,"-")</f>
        <v>0.2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1</v>
      </c>
      <c r="W29" s="82">
        <f>IF(P29=0,"-",V29/P29)</f>
        <v>0.25</v>
      </c>
      <c r="X29" s="186">
        <v>9000</v>
      </c>
      <c r="Y29" s="187">
        <f>IFERROR(X29/P29,"-")</f>
        <v>2250</v>
      </c>
      <c r="Z29" s="187">
        <f>IFERROR(X29/V29,"-")</f>
        <v>9000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>
        <v>2</v>
      </c>
      <c r="AW29" s="107">
        <f>IF(P29=0,"",IF(AV29=0,"",(AV29/P29)))</f>
        <v>0.5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1</v>
      </c>
      <c r="BF29" s="113">
        <f>IF(P29=0,"",IF(BE29=0,"",(BE29/P29)))</f>
        <v>0.25</v>
      </c>
      <c r="BG29" s="112">
        <v>1</v>
      </c>
      <c r="BH29" s="114">
        <f>IFERROR(BG29/BE29,"-")</f>
        <v>1</v>
      </c>
      <c r="BI29" s="115">
        <v>9000</v>
      </c>
      <c r="BJ29" s="116">
        <f>IFERROR(BI29/BE29,"-")</f>
        <v>9000</v>
      </c>
      <c r="BK29" s="117"/>
      <c r="BL29" s="117"/>
      <c r="BM29" s="117">
        <v>1</v>
      </c>
      <c r="BN29" s="119">
        <v>1</v>
      </c>
      <c r="BO29" s="120">
        <f>IF(P29=0,"",IF(BN29=0,"",(BN29/P29)))</f>
        <v>0.25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1</v>
      </c>
      <c r="CP29" s="141">
        <v>9000</v>
      </c>
      <c r="CQ29" s="141">
        <v>9000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3.6133333333333</v>
      </c>
      <c r="B30" s="203" t="s">
        <v>131</v>
      </c>
      <c r="C30" s="203"/>
      <c r="D30" s="203" t="s">
        <v>62</v>
      </c>
      <c r="E30" s="203" t="s">
        <v>63</v>
      </c>
      <c r="F30" s="203" t="s">
        <v>64</v>
      </c>
      <c r="G30" s="203" t="s">
        <v>103</v>
      </c>
      <c r="H30" s="90" t="s">
        <v>119</v>
      </c>
      <c r="I30" s="205" t="s">
        <v>132</v>
      </c>
      <c r="J30" s="188">
        <v>150000</v>
      </c>
      <c r="K30" s="81">
        <v>25</v>
      </c>
      <c r="L30" s="81">
        <v>0</v>
      </c>
      <c r="M30" s="81">
        <v>93</v>
      </c>
      <c r="N30" s="91">
        <v>9</v>
      </c>
      <c r="O30" s="92">
        <v>0</v>
      </c>
      <c r="P30" s="93">
        <f>N30+O30</f>
        <v>9</v>
      </c>
      <c r="Q30" s="82">
        <f>IFERROR(P30/M30,"-")</f>
        <v>0.096774193548387</v>
      </c>
      <c r="R30" s="81">
        <v>1</v>
      </c>
      <c r="S30" s="81">
        <v>4</v>
      </c>
      <c r="T30" s="82">
        <f>IFERROR(S30/(O30+P30),"-")</f>
        <v>0.44444444444444</v>
      </c>
      <c r="U30" s="182">
        <f>IFERROR(J30/SUM(P30:P31),"-")</f>
        <v>9375</v>
      </c>
      <c r="V30" s="84">
        <v>1</v>
      </c>
      <c r="W30" s="82">
        <f>IF(P30=0,"-",V30/P30)</f>
        <v>0.11111111111111</v>
      </c>
      <c r="X30" s="186">
        <v>46000</v>
      </c>
      <c r="Y30" s="187">
        <f>IFERROR(X30/P30,"-")</f>
        <v>5111.1111111111</v>
      </c>
      <c r="Z30" s="187">
        <f>IFERROR(X30/V30,"-")</f>
        <v>46000</v>
      </c>
      <c r="AA30" s="188">
        <f>SUM(X30:X31)-SUM(J30:J31)</f>
        <v>392000</v>
      </c>
      <c r="AB30" s="85">
        <f>SUM(X30:X31)/SUM(J30:J31)</f>
        <v>3.6133333333333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>
        <v>1</v>
      </c>
      <c r="AN30" s="101">
        <f>IF(P30=0,"",IF(AM30=0,"",(AM30/P30)))</f>
        <v>0.11111111111111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>
        <v>1</v>
      </c>
      <c r="AW30" s="107">
        <f>IF(P30=0,"",IF(AV30=0,"",(AV30/P30)))</f>
        <v>0.11111111111111</v>
      </c>
      <c r="AX30" s="106"/>
      <c r="AY30" s="108">
        <f>IFERROR(AX30/AV30,"-")</f>
        <v>0</v>
      </c>
      <c r="AZ30" s="109"/>
      <c r="BA30" s="110">
        <f>IFERROR(AZ30/AV30,"-")</f>
        <v>0</v>
      </c>
      <c r="BB30" s="111"/>
      <c r="BC30" s="111"/>
      <c r="BD30" s="111"/>
      <c r="BE30" s="112">
        <v>1</v>
      </c>
      <c r="BF30" s="113">
        <f>IF(P30=0,"",IF(BE30=0,"",(BE30/P30)))</f>
        <v>0.11111111111111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3</v>
      </c>
      <c r="BO30" s="120">
        <f>IF(P30=0,"",IF(BN30=0,"",(BN30/P30)))</f>
        <v>0.33333333333333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2</v>
      </c>
      <c r="BX30" s="127">
        <f>IF(P30=0,"",IF(BW30=0,"",(BW30/P30)))</f>
        <v>0.22222222222222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>
        <v>1</v>
      </c>
      <c r="CG30" s="134">
        <f>IF(P30=0,"",IF(CF30=0,"",(CF30/P30)))</f>
        <v>0.11111111111111</v>
      </c>
      <c r="CH30" s="135">
        <v>1</v>
      </c>
      <c r="CI30" s="136">
        <f>IFERROR(CH30/CF30,"-")</f>
        <v>1</v>
      </c>
      <c r="CJ30" s="137">
        <v>46000</v>
      </c>
      <c r="CK30" s="138">
        <f>IFERROR(CJ30/CF30,"-")</f>
        <v>46000</v>
      </c>
      <c r="CL30" s="139"/>
      <c r="CM30" s="139"/>
      <c r="CN30" s="139">
        <v>1</v>
      </c>
      <c r="CO30" s="140">
        <v>1</v>
      </c>
      <c r="CP30" s="141">
        <v>46000</v>
      </c>
      <c r="CQ30" s="141">
        <v>46000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133</v>
      </c>
      <c r="C31" s="203"/>
      <c r="D31" s="203" t="s">
        <v>62</v>
      </c>
      <c r="E31" s="203" t="s">
        <v>63</v>
      </c>
      <c r="F31" s="203" t="s">
        <v>82</v>
      </c>
      <c r="G31" s="203"/>
      <c r="H31" s="90"/>
      <c r="I31" s="90"/>
      <c r="J31" s="188"/>
      <c r="K31" s="81">
        <v>49</v>
      </c>
      <c r="L31" s="81">
        <v>32</v>
      </c>
      <c r="M31" s="81">
        <v>13</v>
      </c>
      <c r="N31" s="91">
        <v>7</v>
      </c>
      <c r="O31" s="92">
        <v>0</v>
      </c>
      <c r="P31" s="93">
        <f>N31+O31</f>
        <v>7</v>
      </c>
      <c r="Q31" s="82">
        <f>IFERROR(P31/M31,"-")</f>
        <v>0.53846153846154</v>
      </c>
      <c r="R31" s="81">
        <v>2</v>
      </c>
      <c r="S31" s="81">
        <v>2</v>
      </c>
      <c r="T31" s="82">
        <f>IFERROR(S31/(O31+P31),"-")</f>
        <v>0.28571428571429</v>
      </c>
      <c r="U31" s="182"/>
      <c r="V31" s="84">
        <v>4</v>
      </c>
      <c r="W31" s="82">
        <f>IF(P31=0,"-",V31/P31)</f>
        <v>0.57142857142857</v>
      </c>
      <c r="X31" s="186">
        <v>496000</v>
      </c>
      <c r="Y31" s="187">
        <f>IFERROR(X31/P31,"-")</f>
        <v>70857.142857143</v>
      </c>
      <c r="Z31" s="187">
        <f>IFERROR(X31/V31,"-")</f>
        <v>124000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1</v>
      </c>
      <c r="BO31" s="120">
        <f>IF(P31=0,"",IF(BN31=0,"",(BN31/P31)))</f>
        <v>0.14285714285714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4</v>
      </c>
      <c r="BX31" s="127">
        <f>IF(P31=0,"",IF(BW31=0,"",(BW31/P31)))</f>
        <v>0.57142857142857</v>
      </c>
      <c r="BY31" s="128">
        <v>3</v>
      </c>
      <c r="BZ31" s="129">
        <f>IFERROR(BY31/BW31,"-")</f>
        <v>0.75</v>
      </c>
      <c r="CA31" s="130">
        <v>481000</v>
      </c>
      <c r="CB31" s="131">
        <f>IFERROR(CA31/BW31,"-")</f>
        <v>120250</v>
      </c>
      <c r="CC31" s="132">
        <v>1</v>
      </c>
      <c r="CD31" s="132"/>
      <c r="CE31" s="132">
        <v>2</v>
      </c>
      <c r="CF31" s="133">
        <v>2</v>
      </c>
      <c r="CG31" s="134">
        <f>IF(P31=0,"",IF(CF31=0,"",(CF31/P31)))</f>
        <v>0.28571428571429</v>
      </c>
      <c r="CH31" s="135">
        <v>1</v>
      </c>
      <c r="CI31" s="136">
        <f>IFERROR(CH31/CF31,"-")</f>
        <v>0.5</v>
      </c>
      <c r="CJ31" s="137">
        <v>15000</v>
      </c>
      <c r="CK31" s="138">
        <f>IFERROR(CJ31/CF31,"-")</f>
        <v>7500</v>
      </c>
      <c r="CL31" s="139">
        <v>1</v>
      </c>
      <c r="CM31" s="139"/>
      <c r="CN31" s="139"/>
      <c r="CO31" s="140">
        <v>4</v>
      </c>
      <c r="CP31" s="141">
        <v>496000</v>
      </c>
      <c r="CQ31" s="141">
        <v>378000</v>
      </c>
      <c r="CR31" s="141"/>
      <c r="CS31" s="142" t="str">
        <f>IF(AND(CQ31=0,CR31=0),"",IF(AND(CQ31&lt;=100000,CR31&lt;=100000),"",IF(CQ31/CP31&gt;0.7,"男高",IF(CR31/CP31&gt;0.7,"女高",""))))</f>
        <v>男高</v>
      </c>
    </row>
    <row r="32" spans="1:98">
      <c r="A32" s="80">
        <f>AB32</f>
        <v>0.24</v>
      </c>
      <c r="B32" s="203" t="s">
        <v>134</v>
      </c>
      <c r="C32" s="203"/>
      <c r="D32" s="203" t="s">
        <v>69</v>
      </c>
      <c r="E32" s="203" t="s">
        <v>70</v>
      </c>
      <c r="F32" s="203" t="s">
        <v>85</v>
      </c>
      <c r="G32" s="203" t="s">
        <v>103</v>
      </c>
      <c r="H32" s="90" t="s">
        <v>119</v>
      </c>
      <c r="I32" s="205" t="s">
        <v>135</v>
      </c>
      <c r="J32" s="188">
        <v>150000</v>
      </c>
      <c r="K32" s="81">
        <v>8</v>
      </c>
      <c r="L32" s="81">
        <v>0</v>
      </c>
      <c r="M32" s="81">
        <v>59</v>
      </c>
      <c r="N32" s="91">
        <v>2</v>
      </c>
      <c r="O32" s="92">
        <v>0</v>
      </c>
      <c r="P32" s="93">
        <f>N32+O32</f>
        <v>2</v>
      </c>
      <c r="Q32" s="82">
        <f>IFERROR(P32/M32,"-")</f>
        <v>0.033898305084746</v>
      </c>
      <c r="R32" s="81">
        <v>0</v>
      </c>
      <c r="S32" s="81">
        <v>1</v>
      </c>
      <c r="T32" s="82">
        <f>IFERROR(S32/(O32+P32),"-")</f>
        <v>0.5</v>
      </c>
      <c r="U32" s="182">
        <f>IFERROR(J32/SUM(P32:P33),"-")</f>
        <v>16666.666666667</v>
      </c>
      <c r="V32" s="84">
        <v>1</v>
      </c>
      <c r="W32" s="82">
        <f>IF(P32=0,"-",V32/P32)</f>
        <v>0.5</v>
      </c>
      <c r="X32" s="186">
        <v>20000</v>
      </c>
      <c r="Y32" s="187">
        <f>IFERROR(X32/P32,"-")</f>
        <v>10000</v>
      </c>
      <c r="Z32" s="187">
        <f>IFERROR(X32/V32,"-")</f>
        <v>20000</v>
      </c>
      <c r="AA32" s="188">
        <f>SUM(X32:X33)-SUM(J32:J33)</f>
        <v>-114000</v>
      </c>
      <c r="AB32" s="85">
        <f>SUM(X32:X33)/SUM(J32:J33)</f>
        <v>0.24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0.5</v>
      </c>
      <c r="BG32" s="112">
        <v>1</v>
      </c>
      <c r="BH32" s="114">
        <f>IFERROR(BG32/BE32,"-")</f>
        <v>1</v>
      </c>
      <c r="BI32" s="115">
        <v>20000</v>
      </c>
      <c r="BJ32" s="116">
        <f>IFERROR(BI32/BE32,"-")</f>
        <v>20000</v>
      </c>
      <c r="BK32" s="117"/>
      <c r="BL32" s="117">
        <v>1</v>
      </c>
      <c r="BM32" s="117"/>
      <c r="BN32" s="119">
        <v>1</v>
      </c>
      <c r="BO32" s="120">
        <f>IF(P32=0,"",IF(BN32=0,"",(BN32/P32)))</f>
        <v>0.5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1</v>
      </c>
      <c r="CP32" s="141">
        <v>20000</v>
      </c>
      <c r="CQ32" s="141">
        <v>20000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136</v>
      </c>
      <c r="C33" s="203"/>
      <c r="D33" s="203" t="s">
        <v>69</v>
      </c>
      <c r="E33" s="203" t="s">
        <v>70</v>
      </c>
      <c r="F33" s="203" t="s">
        <v>82</v>
      </c>
      <c r="G33" s="203"/>
      <c r="H33" s="90"/>
      <c r="I33" s="90"/>
      <c r="J33" s="188"/>
      <c r="K33" s="81">
        <v>21</v>
      </c>
      <c r="L33" s="81">
        <v>19</v>
      </c>
      <c r="M33" s="81">
        <v>7</v>
      </c>
      <c r="N33" s="91">
        <v>7</v>
      </c>
      <c r="O33" s="92">
        <v>0</v>
      </c>
      <c r="P33" s="93">
        <f>N33+O33</f>
        <v>7</v>
      </c>
      <c r="Q33" s="82">
        <f>IFERROR(P33/M33,"-")</f>
        <v>1</v>
      </c>
      <c r="R33" s="81">
        <v>0</v>
      </c>
      <c r="S33" s="81">
        <v>1</v>
      </c>
      <c r="T33" s="82">
        <f>IFERROR(S33/(O33+P33),"-")</f>
        <v>0.14285714285714</v>
      </c>
      <c r="U33" s="182"/>
      <c r="V33" s="84">
        <v>1</v>
      </c>
      <c r="W33" s="82">
        <f>IF(P33=0,"-",V33/P33)</f>
        <v>0.14285714285714</v>
      </c>
      <c r="X33" s="186">
        <v>16000</v>
      </c>
      <c r="Y33" s="187">
        <f>IFERROR(X33/P33,"-")</f>
        <v>2285.7142857143</v>
      </c>
      <c r="Z33" s="187">
        <f>IFERROR(X33/V33,"-")</f>
        <v>16000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0.14285714285714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3</v>
      </c>
      <c r="BO33" s="120">
        <f>IF(P33=0,"",IF(BN33=0,"",(BN33/P33)))</f>
        <v>0.42857142857143</v>
      </c>
      <c r="BP33" s="121">
        <v>1</v>
      </c>
      <c r="BQ33" s="122">
        <f>IFERROR(BP33/BN33,"-")</f>
        <v>0.33333333333333</v>
      </c>
      <c r="BR33" s="123">
        <v>16000</v>
      </c>
      <c r="BS33" s="124">
        <f>IFERROR(BR33/BN33,"-")</f>
        <v>5333.3333333333</v>
      </c>
      <c r="BT33" s="125"/>
      <c r="BU33" s="125"/>
      <c r="BV33" s="125">
        <v>1</v>
      </c>
      <c r="BW33" s="126">
        <v>3</v>
      </c>
      <c r="BX33" s="127">
        <f>IF(P33=0,"",IF(BW33=0,"",(BW33/P33)))</f>
        <v>0.42857142857143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16000</v>
      </c>
      <c r="CQ33" s="141">
        <v>16000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0.35333333333333</v>
      </c>
      <c r="B34" s="203" t="s">
        <v>137</v>
      </c>
      <c r="C34" s="203"/>
      <c r="D34" s="203" t="s">
        <v>62</v>
      </c>
      <c r="E34" s="203" t="s">
        <v>63</v>
      </c>
      <c r="F34" s="203" t="s">
        <v>85</v>
      </c>
      <c r="G34" s="203" t="s">
        <v>138</v>
      </c>
      <c r="H34" s="90" t="s">
        <v>139</v>
      </c>
      <c r="I34" s="205" t="s">
        <v>140</v>
      </c>
      <c r="J34" s="188">
        <v>150000</v>
      </c>
      <c r="K34" s="81">
        <v>42</v>
      </c>
      <c r="L34" s="81">
        <v>0</v>
      </c>
      <c r="M34" s="81">
        <v>155</v>
      </c>
      <c r="N34" s="91">
        <v>18</v>
      </c>
      <c r="O34" s="92">
        <v>0</v>
      </c>
      <c r="P34" s="93">
        <f>N34+O34</f>
        <v>18</v>
      </c>
      <c r="Q34" s="82">
        <f>IFERROR(P34/M34,"-")</f>
        <v>0.11612903225806</v>
      </c>
      <c r="R34" s="81">
        <v>0</v>
      </c>
      <c r="S34" s="81">
        <v>7</v>
      </c>
      <c r="T34" s="82">
        <f>IFERROR(S34/(O34+P34),"-")</f>
        <v>0.38888888888889</v>
      </c>
      <c r="U34" s="182">
        <f>IFERROR(J34/SUM(P34:P35),"-")</f>
        <v>6250</v>
      </c>
      <c r="V34" s="84">
        <v>1</v>
      </c>
      <c r="W34" s="82">
        <f>IF(P34=0,"-",V34/P34)</f>
        <v>0.055555555555556</v>
      </c>
      <c r="X34" s="186">
        <v>3000</v>
      </c>
      <c r="Y34" s="187">
        <f>IFERROR(X34/P34,"-")</f>
        <v>166.66666666667</v>
      </c>
      <c r="Z34" s="187">
        <f>IFERROR(X34/V34,"-")</f>
        <v>3000</v>
      </c>
      <c r="AA34" s="188">
        <f>SUM(X34:X35)-SUM(J34:J35)</f>
        <v>-97000</v>
      </c>
      <c r="AB34" s="85">
        <f>SUM(X34:X35)/SUM(J34:J35)</f>
        <v>0.35333333333333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4</v>
      </c>
      <c r="AN34" s="101">
        <f>IF(P34=0,"",IF(AM34=0,"",(AM34/P34)))</f>
        <v>0.22222222222222</v>
      </c>
      <c r="AO34" s="100">
        <v>1</v>
      </c>
      <c r="AP34" s="102">
        <f>IFERROR(AP34/AM34,"-")</f>
        <v>0</v>
      </c>
      <c r="AQ34" s="103">
        <v>3000</v>
      </c>
      <c r="AR34" s="104">
        <f>IFERROR(AQ34/AM34,"-")</f>
        <v>750</v>
      </c>
      <c r="AS34" s="105">
        <v>1</v>
      </c>
      <c r="AT34" s="105"/>
      <c r="AU34" s="105"/>
      <c r="AV34" s="106">
        <v>2</v>
      </c>
      <c r="AW34" s="107">
        <f>IF(P34=0,"",IF(AV34=0,"",(AV34/P34)))</f>
        <v>0.11111111111111</v>
      </c>
      <c r="AX34" s="106"/>
      <c r="AY34" s="108">
        <f>IFERROR(AX34/AV34,"-")</f>
        <v>0</v>
      </c>
      <c r="AZ34" s="109"/>
      <c r="BA34" s="110">
        <f>IFERROR(AZ34/AV34,"-")</f>
        <v>0</v>
      </c>
      <c r="BB34" s="111"/>
      <c r="BC34" s="111"/>
      <c r="BD34" s="111"/>
      <c r="BE34" s="112">
        <v>4</v>
      </c>
      <c r="BF34" s="113">
        <f>IF(P34=0,"",IF(BE34=0,"",(BE34/P34)))</f>
        <v>0.22222222222222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5</v>
      </c>
      <c r="BO34" s="120">
        <f>IF(P34=0,"",IF(BN34=0,"",(BN34/P34)))</f>
        <v>0.27777777777778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3</v>
      </c>
      <c r="BX34" s="127">
        <f>IF(P34=0,"",IF(BW34=0,"",(BW34/P34)))</f>
        <v>0.16666666666667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3000</v>
      </c>
      <c r="CQ34" s="141">
        <v>3000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141</v>
      </c>
      <c r="C35" s="203"/>
      <c r="D35" s="203" t="s">
        <v>62</v>
      </c>
      <c r="E35" s="203" t="s">
        <v>63</v>
      </c>
      <c r="F35" s="203" t="s">
        <v>82</v>
      </c>
      <c r="G35" s="203"/>
      <c r="H35" s="90"/>
      <c r="I35" s="90"/>
      <c r="J35" s="188"/>
      <c r="K35" s="81">
        <v>51</v>
      </c>
      <c r="L35" s="81">
        <v>34</v>
      </c>
      <c r="M35" s="81">
        <v>8</v>
      </c>
      <c r="N35" s="91">
        <v>6</v>
      </c>
      <c r="O35" s="92">
        <v>0</v>
      </c>
      <c r="P35" s="93">
        <f>N35+O35</f>
        <v>6</v>
      </c>
      <c r="Q35" s="82">
        <f>IFERROR(P35/M35,"-")</f>
        <v>0.75</v>
      </c>
      <c r="R35" s="81">
        <v>0</v>
      </c>
      <c r="S35" s="81">
        <v>2</v>
      </c>
      <c r="T35" s="82">
        <f>IFERROR(S35/(O35+P35),"-")</f>
        <v>0.33333333333333</v>
      </c>
      <c r="U35" s="182"/>
      <c r="V35" s="84">
        <v>1</v>
      </c>
      <c r="W35" s="82">
        <f>IF(P35=0,"-",V35/P35)</f>
        <v>0.16666666666667</v>
      </c>
      <c r="X35" s="186">
        <v>50000</v>
      </c>
      <c r="Y35" s="187">
        <f>IFERROR(X35/P35,"-")</f>
        <v>8333.3333333333</v>
      </c>
      <c r="Z35" s="187">
        <f>IFERROR(X35/V35,"-")</f>
        <v>50000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1</v>
      </c>
      <c r="BO35" s="120">
        <f>IF(P35=0,"",IF(BN35=0,"",(BN35/P35)))</f>
        <v>0.16666666666667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4</v>
      </c>
      <c r="BX35" s="127">
        <f>IF(P35=0,"",IF(BW35=0,"",(BW35/P35)))</f>
        <v>0.66666666666667</v>
      </c>
      <c r="BY35" s="128">
        <v>2</v>
      </c>
      <c r="BZ35" s="129">
        <f>IFERROR(BY35/BW35,"-")</f>
        <v>0.5</v>
      </c>
      <c r="CA35" s="130">
        <v>92000</v>
      </c>
      <c r="CB35" s="131">
        <f>IFERROR(CA35/BW35,"-")</f>
        <v>23000</v>
      </c>
      <c r="CC35" s="132"/>
      <c r="CD35" s="132"/>
      <c r="CE35" s="132">
        <v>2</v>
      </c>
      <c r="CF35" s="133">
        <v>1</v>
      </c>
      <c r="CG35" s="134">
        <f>IF(P35=0,"",IF(CF35=0,"",(CF35/P35)))</f>
        <v>0.16666666666667</v>
      </c>
      <c r="CH35" s="135">
        <v>1</v>
      </c>
      <c r="CI35" s="136">
        <f>IFERROR(CH35/CF35,"-")</f>
        <v>1</v>
      </c>
      <c r="CJ35" s="137">
        <v>36000</v>
      </c>
      <c r="CK35" s="138">
        <f>IFERROR(CJ35/CF35,"-")</f>
        <v>36000</v>
      </c>
      <c r="CL35" s="139"/>
      <c r="CM35" s="139"/>
      <c r="CN35" s="139">
        <v>1</v>
      </c>
      <c r="CO35" s="140">
        <v>1</v>
      </c>
      <c r="CP35" s="141">
        <v>50000</v>
      </c>
      <c r="CQ35" s="141">
        <v>50000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2.1923076923077</v>
      </c>
      <c r="B36" s="203" t="s">
        <v>142</v>
      </c>
      <c r="C36" s="203"/>
      <c r="D36" s="203" t="s">
        <v>91</v>
      </c>
      <c r="E36" s="203" t="s">
        <v>92</v>
      </c>
      <c r="F36" s="203" t="s">
        <v>64</v>
      </c>
      <c r="G36" s="203" t="s">
        <v>138</v>
      </c>
      <c r="H36" s="90" t="s">
        <v>119</v>
      </c>
      <c r="I36" s="205" t="s">
        <v>93</v>
      </c>
      <c r="J36" s="188">
        <v>130000</v>
      </c>
      <c r="K36" s="81">
        <v>18</v>
      </c>
      <c r="L36" s="81">
        <v>0</v>
      </c>
      <c r="M36" s="81">
        <v>68</v>
      </c>
      <c r="N36" s="91">
        <v>6</v>
      </c>
      <c r="O36" s="92">
        <v>0</v>
      </c>
      <c r="P36" s="93">
        <f>N36+O36</f>
        <v>6</v>
      </c>
      <c r="Q36" s="82">
        <f>IFERROR(P36/M36,"-")</f>
        <v>0.088235294117647</v>
      </c>
      <c r="R36" s="81">
        <v>0</v>
      </c>
      <c r="S36" s="81">
        <v>1</v>
      </c>
      <c r="T36" s="82">
        <f>IFERROR(S36/(O36+P36),"-")</f>
        <v>0.16666666666667</v>
      </c>
      <c r="U36" s="182">
        <f>IFERROR(J36/SUM(P36:P37),"-")</f>
        <v>11818.181818182</v>
      </c>
      <c r="V36" s="84">
        <v>1</v>
      </c>
      <c r="W36" s="82">
        <f>IF(P36=0,"-",V36/P36)</f>
        <v>0.16666666666667</v>
      </c>
      <c r="X36" s="186">
        <v>285000</v>
      </c>
      <c r="Y36" s="187">
        <f>IFERROR(X36/P36,"-")</f>
        <v>47500</v>
      </c>
      <c r="Z36" s="187">
        <f>IFERROR(X36/V36,"-")</f>
        <v>285000</v>
      </c>
      <c r="AA36" s="188">
        <f>SUM(X36:X37)-SUM(J36:J37)</f>
        <v>155000</v>
      </c>
      <c r="AB36" s="85">
        <f>SUM(X36:X37)/SUM(J36:J37)</f>
        <v>2.1923076923077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0.16666666666667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2</v>
      </c>
      <c r="BO36" s="120">
        <f>IF(P36=0,"",IF(BN36=0,"",(BN36/P36)))</f>
        <v>0.33333333333333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3</v>
      </c>
      <c r="BX36" s="127">
        <f>IF(P36=0,"",IF(BW36=0,"",(BW36/P36)))</f>
        <v>0.5</v>
      </c>
      <c r="BY36" s="128">
        <v>1</v>
      </c>
      <c r="BZ36" s="129">
        <f>IFERROR(BY36/BW36,"-")</f>
        <v>0.33333333333333</v>
      </c>
      <c r="CA36" s="130">
        <v>285000</v>
      </c>
      <c r="CB36" s="131">
        <f>IFERROR(CA36/BW36,"-")</f>
        <v>95000</v>
      </c>
      <c r="CC36" s="132"/>
      <c r="CD36" s="132"/>
      <c r="CE36" s="132">
        <v>1</v>
      </c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285000</v>
      </c>
      <c r="CQ36" s="141">
        <v>285000</v>
      </c>
      <c r="CR36" s="141"/>
      <c r="CS36" s="142" t="str">
        <f>IF(AND(CQ36=0,CR36=0),"",IF(AND(CQ36&lt;=100000,CR36&lt;=100000),"",IF(CQ36/CP36&gt;0.7,"男高",IF(CR36/CP36&gt;0.7,"女高",""))))</f>
        <v>男高</v>
      </c>
    </row>
    <row r="37" spans="1:98">
      <c r="A37" s="80"/>
      <c r="B37" s="203" t="s">
        <v>143</v>
      </c>
      <c r="C37" s="203"/>
      <c r="D37" s="203" t="s">
        <v>91</v>
      </c>
      <c r="E37" s="203" t="s">
        <v>92</v>
      </c>
      <c r="F37" s="203" t="s">
        <v>82</v>
      </c>
      <c r="G37" s="203"/>
      <c r="H37" s="90"/>
      <c r="I37" s="90"/>
      <c r="J37" s="188"/>
      <c r="K37" s="81">
        <v>37</v>
      </c>
      <c r="L37" s="81">
        <v>30</v>
      </c>
      <c r="M37" s="81">
        <v>16</v>
      </c>
      <c r="N37" s="91">
        <v>5</v>
      </c>
      <c r="O37" s="92">
        <v>0</v>
      </c>
      <c r="P37" s="93">
        <f>N37+O37</f>
        <v>5</v>
      </c>
      <c r="Q37" s="82">
        <f>IFERROR(P37/M37,"-")</f>
        <v>0.3125</v>
      </c>
      <c r="R37" s="81">
        <v>1</v>
      </c>
      <c r="S37" s="81">
        <v>0</v>
      </c>
      <c r="T37" s="82">
        <f>IFERROR(S37/(O37+P37),"-")</f>
        <v>0</v>
      </c>
      <c r="U37" s="182"/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0.2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1</v>
      </c>
      <c r="BO37" s="120">
        <f>IF(P37=0,"",IF(BN37=0,"",(BN37/P37)))</f>
        <v>0.2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1</v>
      </c>
      <c r="BX37" s="127">
        <f>IF(P37=0,"",IF(BW37=0,"",(BW37/P37)))</f>
        <v>0.2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>
        <v>2</v>
      </c>
      <c r="CG37" s="134">
        <f>IF(P37=0,"",IF(CF37=0,"",(CF37/P37)))</f>
        <v>0.4</v>
      </c>
      <c r="CH37" s="135"/>
      <c r="CI37" s="136">
        <f>IFERROR(CH37/CF37,"-")</f>
        <v>0</v>
      </c>
      <c r="CJ37" s="137"/>
      <c r="CK37" s="138">
        <f>IFERROR(CJ37/CF37,"-")</f>
        <v>0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2.94</v>
      </c>
      <c r="B38" s="203" t="s">
        <v>144</v>
      </c>
      <c r="C38" s="203"/>
      <c r="D38" s="203" t="s">
        <v>62</v>
      </c>
      <c r="E38" s="203" t="s">
        <v>63</v>
      </c>
      <c r="F38" s="203" t="s">
        <v>64</v>
      </c>
      <c r="G38" s="203" t="s">
        <v>145</v>
      </c>
      <c r="H38" s="90" t="s">
        <v>139</v>
      </c>
      <c r="I38" s="204" t="s">
        <v>67</v>
      </c>
      <c r="J38" s="188">
        <v>150000</v>
      </c>
      <c r="K38" s="81">
        <v>27</v>
      </c>
      <c r="L38" s="81">
        <v>0</v>
      </c>
      <c r="M38" s="81">
        <v>176</v>
      </c>
      <c r="N38" s="91">
        <v>12</v>
      </c>
      <c r="O38" s="92">
        <v>0</v>
      </c>
      <c r="P38" s="93">
        <f>N38+O38</f>
        <v>12</v>
      </c>
      <c r="Q38" s="82">
        <f>IFERROR(P38/M38,"-")</f>
        <v>0.068181818181818</v>
      </c>
      <c r="R38" s="81">
        <v>0</v>
      </c>
      <c r="S38" s="81">
        <v>3</v>
      </c>
      <c r="T38" s="82">
        <f>IFERROR(S38/(O38+P38),"-")</f>
        <v>0.25</v>
      </c>
      <c r="U38" s="182">
        <f>IFERROR(J38/SUM(P38:P39),"-")</f>
        <v>6521.7391304348</v>
      </c>
      <c r="V38" s="84">
        <v>2</v>
      </c>
      <c r="W38" s="82">
        <f>IF(P38=0,"-",V38/P38)</f>
        <v>0.16666666666667</v>
      </c>
      <c r="X38" s="186">
        <v>421000</v>
      </c>
      <c r="Y38" s="187">
        <f>IFERROR(X38/P38,"-")</f>
        <v>35083.333333333</v>
      </c>
      <c r="Z38" s="187">
        <f>IFERROR(X38/V38,"-")</f>
        <v>210500</v>
      </c>
      <c r="AA38" s="188">
        <f>SUM(X38:X39)-SUM(J38:J39)</f>
        <v>291000</v>
      </c>
      <c r="AB38" s="85">
        <f>SUM(X38:X39)/SUM(J38:J39)</f>
        <v>2.94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1</v>
      </c>
      <c r="AN38" s="101">
        <f>IF(P38=0,"",IF(AM38=0,"",(AM38/P38)))</f>
        <v>0.083333333333333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2</v>
      </c>
      <c r="BF38" s="113">
        <f>IF(P38=0,"",IF(BE38=0,"",(BE38/P38)))</f>
        <v>0.16666666666667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3</v>
      </c>
      <c r="BO38" s="120">
        <f>IF(P38=0,"",IF(BN38=0,"",(BN38/P38)))</f>
        <v>0.25</v>
      </c>
      <c r="BP38" s="121">
        <v>1</v>
      </c>
      <c r="BQ38" s="122">
        <f>IFERROR(BP38/BN38,"-")</f>
        <v>0.33333333333333</v>
      </c>
      <c r="BR38" s="123">
        <v>6000</v>
      </c>
      <c r="BS38" s="124">
        <f>IFERROR(BR38/BN38,"-")</f>
        <v>2000</v>
      </c>
      <c r="BT38" s="125"/>
      <c r="BU38" s="125">
        <v>1</v>
      </c>
      <c r="BV38" s="125"/>
      <c r="BW38" s="126">
        <v>4</v>
      </c>
      <c r="BX38" s="127">
        <f>IF(P38=0,"",IF(BW38=0,"",(BW38/P38)))</f>
        <v>0.33333333333333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>
        <v>2</v>
      </c>
      <c r="CG38" s="134">
        <f>IF(P38=0,"",IF(CF38=0,"",(CF38/P38)))</f>
        <v>0.16666666666667</v>
      </c>
      <c r="CH38" s="135">
        <v>1</v>
      </c>
      <c r="CI38" s="136">
        <f>IFERROR(CH38/CF38,"-")</f>
        <v>0.5</v>
      </c>
      <c r="CJ38" s="137">
        <v>415000</v>
      </c>
      <c r="CK38" s="138">
        <f>IFERROR(CJ38/CF38,"-")</f>
        <v>207500</v>
      </c>
      <c r="CL38" s="139"/>
      <c r="CM38" s="139"/>
      <c r="CN38" s="139">
        <v>1</v>
      </c>
      <c r="CO38" s="140">
        <v>2</v>
      </c>
      <c r="CP38" s="141">
        <v>421000</v>
      </c>
      <c r="CQ38" s="141">
        <v>415000</v>
      </c>
      <c r="CR38" s="141"/>
      <c r="CS38" s="142" t="str">
        <f>IF(AND(CQ38=0,CR38=0),"",IF(AND(CQ38&lt;=100000,CR38&lt;=100000),"",IF(CQ38/CP38&gt;0.7,"男高",IF(CR38/CP38&gt;0.7,"女高",""))))</f>
        <v>男高</v>
      </c>
    </row>
    <row r="39" spans="1:98">
      <c r="A39" s="80"/>
      <c r="B39" s="203" t="s">
        <v>146</v>
      </c>
      <c r="C39" s="203"/>
      <c r="D39" s="203" t="s">
        <v>62</v>
      </c>
      <c r="E39" s="203" t="s">
        <v>63</v>
      </c>
      <c r="F39" s="203" t="s">
        <v>82</v>
      </c>
      <c r="G39" s="203"/>
      <c r="H39" s="90"/>
      <c r="I39" s="90"/>
      <c r="J39" s="188"/>
      <c r="K39" s="81">
        <v>87</v>
      </c>
      <c r="L39" s="81">
        <v>60</v>
      </c>
      <c r="M39" s="81">
        <v>34</v>
      </c>
      <c r="N39" s="91">
        <v>11</v>
      </c>
      <c r="O39" s="92">
        <v>0</v>
      </c>
      <c r="P39" s="93">
        <f>N39+O39</f>
        <v>11</v>
      </c>
      <c r="Q39" s="82">
        <f>IFERROR(P39/M39,"-")</f>
        <v>0.32352941176471</v>
      </c>
      <c r="R39" s="81">
        <v>1</v>
      </c>
      <c r="S39" s="81">
        <v>2</v>
      </c>
      <c r="T39" s="82">
        <f>IFERROR(S39/(O39+P39),"-")</f>
        <v>0.18181818181818</v>
      </c>
      <c r="U39" s="182"/>
      <c r="V39" s="84">
        <v>0</v>
      </c>
      <c r="W39" s="82">
        <f>IF(P39=0,"-",V39/P39)</f>
        <v>0</v>
      </c>
      <c r="X39" s="186">
        <v>20000</v>
      </c>
      <c r="Y39" s="187">
        <f>IFERROR(X39/P39,"-")</f>
        <v>1818.1818181818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0.090909090909091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7</v>
      </c>
      <c r="BO39" s="120">
        <f>IF(P39=0,"",IF(BN39=0,"",(BN39/P39)))</f>
        <v>0.63636363636364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3</v>
      </c>
      <c r="BX39" s="127">
        <f>IF(P39=0,"",IF(BW39=0,"",(BW39/P39)))</f>
        <v>0.27272727272727</v>
      </c>
      <c r="BY39" s="128">
        <v>2</v>
      </c>
      <c r="BZ39" s="129">
        <f>IFERROR(BY39/BW39,"-")</f>
        <v>0.66666666666667</v>
      </c>
      <c r="CA39" s="130">
        <v>50000</v>
      </c>
      <c r="CB39" s="131">
        <f>IFERROR(CA39/BW39,"-")</f>
        <v>16666.666666667</v>
      </c>
      <c r="CC39" s="132"/>
      <c r="CD39" s="132"/>
      <c r="CE39" s="132">
        <v>2</v>
      </c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20000</v>
      </c>
      <c r="CQ39" s="141">
        <v>28000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0</v>
      </c>
      <c r="B40" s="203" t="s">
        <v>147</v>
      </c>
      <c r="C40" s="203"/>
      <c r="D40" s="203" t="s">
        <v>91</v>
      </c>
      <c r="E40" s="203" t="s">
        <v>92</v>
      </c>
      <c r="F40" s="203" t="s">
        <v>85</v>
      </c>
      <c r="G40" s="203" t="s">
        <v>145</v>
      </c>
      <c r="H40" s="90" t="s">
        <v>119</v>
      </c>
      <c r="I40" s="205" t="s">
        <v>135</v>
      </c>
      <c r="J40" s="188">
        <v>130000</v>
      </c>
      <c r="K40" s="81">
        <v>4</v>
      </c>
      <c r="L40" s="81">
        <v>0</v>
      </c>
      <c r="M40" s="81">
        <v>35</v>
      </c>
      <c r="N40" s="91">
        <v>0</v>
      </c>
      <c r="O40" s="92">
        <v>0</v>
      </c>
      <c r="P40" s="93">
        <f>N40+O40</f>
        <v>0</v>
      </c>
      <c r="Q40" s="82">
        <f>IFERROR(P40/M40,"-")</f>
        <v>0</v>
      </c>
      <c r="R40" s="81">
        <v>0</v>
      </c>
      <c r="S40" s="81">
        <v>0</v>
      </c>
      <c r="T40" s="82" t="str">
        <f>IFERROR(S40/(O40+P40),"-")</f>
        <v>-</v>
      </c>
      <c r="U40" s="182">
        <f>IFERROR(J40/SUM(P40:P41),"-")</f>
        <v>130000</v>
      </c>
      <c r="V40" s="84">
        <v>0</v>
      </c>
      <c r="W40" s="82" t="str">
        <f>IF(P40=0,"-",V40/P40)</f>
        <v>-</v>
      </c>
      <c r="X40" s="186">
        <v>0</v>
      </c>
      <c r="Y40" s="187" t="str">
        <f>IFERROR(X40/P40,"-")</f>
        <v>-</v>
      </c>
      <c r="Z40" s="187" t="str">
        <f>IFERROR(X40/V40,"-")</f>
        <v>-</v>
      </c>
      <c r="AA40" s="188">
        <f>SUM(X40:X41)-SUM(J40:J41)</f>
        <v>-130000</v>
      </c>
      <c r="AB40" s="85">
        <f>SUM(X40:X41)/SUM(J40:J41)</f>
        <v>0</v>
      </c>
      <c r="AC40" s="79"/>
      <c r="AD40" s="94"/>
      <c r="AE40" s="95" t="str">
        <f>IF(P40=0,"",IF(AD40=0,"",(AD40/P40)))</f>
        <v/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 t="str">
        <f>IF(P40=0,"",IF(AM40=0,"",(AM40/P40)))</f>
        <v/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 t="str">
        <f>IF(P40=0,"",IF(AV40=0,"",(AV40/P40)))</f>
        <v/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 t="str">
        <f>IF(P40=0,"",IF(BE40=0,"",(BE40/P40)))</f>
        <v/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 t="str">
        <f>IF(P40=0,"",IF(BN40=0,"",(BN40/P40)))</f>
        <v/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 t="str">
        <f>IF(P40=0,"",IF(BW40=0,"",(BW40/P40)))</f>
        <v/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 t="str">
        <f>IF(P40=0,"",IF(CF40=0,"",(CF40/P40)))</f>
        <v/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148</v>
      </c>
      <c r="C41" s="203"/>
      <c r="D41" s="203" t="s">
        <v>91</v>
      </c>
      <c r="E41" s="203" t="s">
        <v>92</v>
      </c>
      <c r="F41" s="203" t="s">
        <v>82</v>
      </c>
      <c r="G41" s="203"/>
      <c r="H41" s="90"/>
      <c r="I41" s="90"/>
      <c r="J41" s="188"/>
      <c r="K41" s="81">
        <v>23</v>
      </c>
      <c r="L41" s="81">
        <v>23</v>
      </c>
      <c r="M41" s="81">
        <v>3</v>
      </c>
      <c r="N41" s="91">
        <v>1</v>
      </c>
      <c r="O41" s="92">
        <v>0</v>
      </c>
      <c r="P41" s="93">
        <f>N41+O41</f>
        <v>1</v>
      </c>
      <c r="Q41" s="82">
        <f>IFERROR(P41/M41,"-")</f>
        <v>0.33333333333333</v>
      </c>
      <c r="R41" s="81">
        <v>1</v>
      </c>
      <c r="S41" s="81">
        <v>0</v>
      </c>
      <c r="T41" s="82">
        <f>IFERROR(S41/(O41+P41),"-")</f>
        <v>0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1</v>
      </c>
      <c r="BP41" s="121">
        <v>1</v>
      </c>
      <c r="BQ41" s="122">
        <f>IFERROR(BP41/BN41,"-")</f>
        <v>1</v>
      </c>
      <c r="BR41" s="123">
        <v>23000</v>
      </c>
      <c r="BS41" s="124">
        <f>IFERROR(BR41/BN41,"-")</f>
        <v>23000</v>
      </c>
      <c r="BT41" s="125"/>
      <c r="BU41" s="125"/>
      <c r="BV41" s="125">
        <v>1</v>
      </c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>
        <v>23000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0.016666666666667</v>
      </c>
      <c r="B42" s="203" t="s">
        <v>149</v>
      </c>
      <c r="C42" s="203"/>
      <c r="D42" s="203" t="s">
        <v>150</v>
      </c>
      <c r="E42" s="203" t="s">
        <v>151</v>
      </c>
      <c r="F42" s="203" t="s">
        <v>64</v>
      </c>
      <c r="G42" s="203" t="s">
        <v>65</v>
      </c>
      <c r="H42" s="90" t="s">
        <v>119</v>
      </c>
      <c r="I42" s="204" t="s">
        <v>152</v>
      </c>
      <c r="J42" s="188">
        <v>180000</v>
      </c>
      <c r="K42" s="81">
        <v>19</v>
      </c>
      <c r="L42" s="81">
        <v>0</v>
      </c>
      <c r="M42" s="81">
        <v>56</v>
      </c>
      <c r="N42" s="91">
        <v>6</v>
      </c>
      <c r="O42" s="92">
        <v>0</v>
      </c>
      <c r="P42" s="93">
        <f>N42+O42</f>
        <v>6</v>
      </c>
      <c r="Q42" s="82">
        <f>IFERROR(P42/M42,"-")</f>
        <v>0.10714285714286</v>
      </c>
      <c r="R42" s="81">
        <v>0</v>
      </c>
      <c r="S42" s="81">
        <v>1</v>
      </c>
      <c r="T42" s="82">
        <f>IFERROR(S42/(O42+P42),"-")</f>
        <v>0.16666666666667</v>
      </c>
      <c r="U42" s="182">
        <f>IFERROR(J42/SUM(P42:P43),"-")</f>
        <v>12857.142857143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SUM(X42:X43)-SUM(J42:J43)</f>
        <v>-177000</v>
      </c>
      <c r="AB42" s="85">
        <f>SUM(X42:X43)/SUM(J42:J43)</f>
        <v>0.016666666666667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>
        <v>1</v>
      </c>
      <c r="AW42" s="107">
        <f>IF(P42=0,"",IF(AV42=0,"",(AV42/P42)))</f>
        <v>0.16666666666667</v>
      </c>
      <c r="AX42" s="106"/>
      <c r="AY42" s="108">
        <f>IFERROR(AX42/AV42,"-")</f>
        <v>0</v>
      </c>
      <c r="AZ42" s="109"/>
      <c r="BA42" s="110">
        <f>IFERROR(AZ42/AV42,"-")</f>
        <v>0</v>
      </c>
      <c r="BB42" s="111"/>
      <c r="BC42" s="111"/>
      <c r="BD42" s="111"/>
      <c r="BE42" s="112">
        <v>2</v>
      </c>
      <c r="BF42" s="113">
        <f>IF(P42=0,"",IF(BE42=0,"",(BE42/P42)))</f>
        <v>0.33333333333333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2</v>
      </c>
      <c r="BO42" s="120">
        <f>IF(P42=0,"",IF(BN42=0,"",(BN42/P42)))</f>
        <v>0.33333333333333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1</v>
      </c>
      <c r="BX42" s="127">
        <f>IF(P42=0,"",IF(BW42=0,"",(BW42/P42)))</f>
        <v>0.16666666666667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153</v>
      </c>
      <c r="C43" s="203"/>
      <c r="D43" s="203" t="s">
        <v>150</v>
      </c>
      <c r="E43" s="203" t="s">
        <v>151</v>
      </c>
      <c r="F43" s="203" t="s">
        <v>82</v>
      </c>
      <c r="G43" s="203"/>
      <c r="H43" s="90"/>
      <c r="I43" s="90"/>
      <c r="J43" s="188"/>
      <c r="K43" s="81">
        <v>38</v>
      </c>
      <c r="L43" s="81">
        <v>22</v>
      </c>
      <c r="M43" s="81">
        <v>16</v>
      </c>
      <c r="N43" s="91">
        <v>8</v>
      </c>
      <c r="O43" s="92">
        <v>0</v>
      </c>
      <c r="P43" s="93">
        <f>N43+O43</f>
        <v>8</v>
      </c>
      <c r="Q43" s="82">
        <f>IFERROR(P43/M43,"-")</f>
        <v>0.5</v>
      </c>
      <c r="R43" s="81">
        <v>0</v>
      </c>
      <c r="S43" s="81">
        <v>0</v>
      </c>
      <c r="T43" s="82">
        <f>IFERROR(S43/(O43+P43),"-")</f>
        <v>0</v>
      </c>
      <c r="U43" s="182"/>
      <c r="V43" s="84">
        <v>1</v>
      </c>
      <c r="W43" s="82">
        <f>IF(P43=0,"-",V43/P43)</f>
        <v>0.125</v>
      </c>
      <c r="X43" s="186">
        <v>3000</v>
      </c>
      <c r="Y43" s="187">
        <f>IFERROR(X43/P43,"-")</f>
        <v>375</v>
      </c>
      <c r="Z43" s="187">
        <f>IFERROR(X43/V43,"-")</f>
        <v>3000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0.125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3</v>
      </c>
      <c r="BO43" s="120">
        <f>IF(P43=0,"",IF(BN43=0,"",(BN43/P43)))</f>
        <v>0.375</v>
      </c>
      <c r="BP43" s="121">
        <v>1</v>
      </c>
      <c r="BQ43" s="122">
        <f>IFERROR(BP43/BN43,"-")</f>
        <v>0.33333333333333</v>
      </c>
      <c r="BR43" s="123">
        <v>3000</v>
      </c>
      <c r="BS43" s="124">
        <f>IFERROR(BR43/BN43,"-")</f>
        <v>1000</v>
      </c>
      <c r="BT43" s="125">
        <v>1</v>
      </c>
      <c r="BU43" s="125"/>
      <c r="BV43" s="125"/>
      <c r="BW43" s="126">
        <v>3</v>
      </c>
      <c r="BX43" s="127">
        <f>IF(P43=0,"",IF(BW43=0,"",(BW43/P43)))</f>
        <v>0.375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>
        <v>1</v>
      </c>
      <c r="CG43" s="134">
        <f>IF(P43=0,"",IF(CF43=0,"",(CF43/P43)))</f>
        <v>0.125</v>
      </c>
      <c r="CH43" s="135"/>
      <c r="CI43" s="136">
        <f>IFERROR(CH43/CF43,"-")</f>
        <v>0</v>
      </c>
      <c r="CJ43" s="137"/>
      <c r="CK43" s="138">
        <f>IFERROR(CJ43/CF43,"-")</f>
        <v>0</v>
      </c>
      <c r="CL43" s="139"/>
      <c r="CM43" s="139"/>
      <c r="CN43" s="139"/>
      <c r="CO43" s="140">
        <v>1</v>
      </c>
      <c r="CP43" s="141">
        <v>3000</v>
      </c>
      <c r="CQ43" s="141">
        <v>3000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2.3230769230769</v>
      </c>
      <c r="B44" s="203" t="s">
        <v>154</v>
      </c>
      <c r="C44" s="203"/>
      <c r="D44" s="203" t="s">
        <v>62</v>
      </c>
      <c r="E44" s="203" t="s">
        <v>63</v>
      </c>
      <c r="F44" s="203" t="s">
        <v>64</v>
      </c>
      <c r="G44" s="203" t="s">
        <v>155</v>
      </c>
      <c r="H44" s="90" t="s">
        <v>119</v>
      </c>
      <c r="I44" s="205" t="s">
        <v>156</v>
      </c>
      <c r="J44" s="188">
        <v>130000</v>
      </c>
      <c r="K44" s="81">
        <v>26</v>
      </c>
      <c r="L44" s="81">
        <v>0</v>
      </c>
      <c r="M44" s="81">
        <v>127</v>
      </c>
      <c r="N44" s="91">
        <v>16</v>
      </c>
      <c r="O44" s="92">
        <v>0</v>
      </c>
      <c r="P44" s="93">
        <f>N44+O44</f>
        <v>16</v>
      </c>
      <c r="Q44" s="82">
        <f>IFERROR(P44/M44,"-")</f>
        <v>0.1259842519685</v>
      </c>
      <c r="R44" s="81">
        <v>1</v>
      </c>
      <c r="S44" s="81">
        <v>5</v>
      </c>
      <c r="T44" s="82">
        <f>IFERROR(S44/(O44+P44),"-")</f>
        <v>0.3125</v>
      </c>
      <c r="U44" s="182">
        <f>IFERROR(J44/SUM(P44:P45),"-")</f>
        <v>5200</v>
      </c>
      <c r="V44" s="84">
        <v>2</v>
      </c>
      <c r="W44" s="82">
        <f>IF(P44=0,"-",V44/P44)</f>
        <v>0.125</v>
      </c>
      <c r="X44" s="186">
        <v>160000</v>
      </c>
      <c r="Y44" s="187">
        <f>IFERROR(X44/P44,"-")</f>
        <v>10000</v>
      </c>
      <c r="Z44" s="187">
        <f>IFERROR(X44/V44,"-")</f>
        <v>80000</v>
      </c>
      <c r="AA44" s="188">
        <f>SUM(X44:X45)-SUM(J44:J45)</f>
        <v>172000</v>
      </c>
      <c r="AB44" s="85">
        <f>SUM(X44:X45)/SUM(J44:J45)</f>
        <v>2.3230769230769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>
        <v>1</v>
      </c>
      <c r="AN44" s="101">
        <f>IF(P44=0,"",IF(AM44=0,"",(AM44/P44)))</f>
        <v>0.0625</v>
      </c>
      <c r="AO44" s="100"/>
      <c r="AP44" s="102">
        <f>IFERROR(AP44/AM44,"-")</f>
        <v>0</v>
      </c>
      <c r="AQ44" s="103"/>
      <c r="AR44" s="104">
        <f>IFERROR(AQ44/AM44,"-")</f>
        <v>0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3</v>
      </c>
      <c r="BF44" s="113">
        <f>IF(P44=0,"",IF(BE44=0,"",(BE44/P44)))</f>
        <v>0.1875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7</v>
      </c>
      <c r="BO44" s="120">
        <f>IF(P44=0,"",IF(BN44=0,"",(BN44/P44)))</f>
        <v>0.4375</v>
      </c>
      <c r="BP44" s="121">
        <v>1</v>
      </c>
      <c r="BQ44" s="122">
        <f>IFERROR(BP44/BN44,"-")</f>
        <v>0.14285714285714</v>
      </c>
      <c r="BR44" s="123">
        <v>5000</v>
      </c>
      <c r="BS44" s="124">
        <f>IFERROR(BR44/BN44,"-")</f>
        <v>714.28571428571</v>
      </c>
      <c r="BT44" s="125">
        <v>1</v>
      </c>
      <c r="BU44" s="125"/>
      <c r="BV44" s="125"/>
      <c r="BW44" s="126">
        <v>2</v>
      </c>
      <c r="BX44" s="127">
        <f>IF(P44=0,"",IF(BW44=0,"",(BW44/P44)))</f>
        <v>0.125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>
        <v>3</v>
      </c>
      <c r="CG44" s="134">
        <f>IF(P44=0,"",IF(CF44=0,"",(CF44/P44)))</f>
        <v>0.1875</v>
      </c>
      <c r="CH44" s="135">
        <v>1</v>
      </c>
      <c r="CI44" s="136">
        <f>IFERROR(CH44/CF44,"-")</f>
        <v>0.33333333333333</v>
      </c>
      <c r="CJ44" s="137">
        <v>155000</v>
      </c>
      <c r="CK44" s="138">
        <f>IFERROR(CJ44/CF44,"-")</f>
        <v>51666.666666667</v>
      </c>
      <c r="CL44" s="139"/>
      <c r="CM44" s="139"/>
      <c r="CN44" s="139">
        <v>1</v>
      </c>
      <c r="CO44" s="140">
        <v>2</v>
      </c>
      <c r="CP44" s="141">
        <v>160000</v>
      </c>
      <c r="CQ44" s="141">
        <v>155000</v>
      </c>
      <c r="CR44" s="141"/>
      <c r="CS44" s="142" t="str">
        <f>IF(AND(CQ44=0,CR44=0),"",IF(AND(CQ44&lt;=100000,CR44&lt;=100000),"",IF(CQ44/CP44&gt;0.7,"男高",IF(CR44/CP44&gt;0.7,"女高",""))))</f>
        <v>男高</v>
      </c>
    </row>
    <row r="45" spans="1:98">
      <c r="A45" s="80"/>
      <c r="B45" s="203" t="s">
        <v>157</v>
      </c>
      <c r="C45" s="203"/>
      <c r="D45" s="203" t="s">
        <v>62</v>
      </c>
      <c r="E45" s="203" t="s">
        <v>63</v>
      </c>
      <c r="F45" s="203" t="s">
        <v>82</v>
      </c>
      <c r="G45" s="203"/>
      <c r="H45" s="90"/>
      <c r="I45" s="90"/>
      <c r="J45" s="188"/>
      <c r="K45" s="81">
        <v>42</v>
      </c>
      <c r="L45" s="81">
        <v>34</v>
      </c>
      <c r="M45" s="81">
        <v>20</v>
      </c>
      <c r="N45" s="91">
        <v>9</v>
      </c>
      <c r="O45" s="92">
        <v>0</v>
      </c>
      <c r="P45" s="93">
        <f>N45+O45</f>
        <v>9</v>
      </c>
      <c r="Q45" s="82">
        <f>IFERROR(P45/M45,"-")</f>
        <v>0.45</v>
      </c>
      <c r="R45" s="81">
        <v>2</v>
      </c>
      <c r="S45" s="81">
        <v>0</v>
      </c>
      <c r="T45" s="82">
        <f>IFERROR(S45/(O45+P45),"-")</f>
        <v>0</v>
      </c>
      <c r="U45" s="182"/>
      <c r="V45" s="84">
        <v>3</v>
      </c>
      <c r="W45" s="82">
        <f>IF(P45=0,"-",V45/P45)</f>
        <v>0.33333333333333</v>
      </c>
      <c r="X45" s="186">
        <v>142000</v>
      </c>
      <c r="Y45" s="187">
        <f>IFERROR(X45/P45,"-")</f>
        <v>15777.777777778</v>
      </c>
      <c r="Z45" s="187">
        <f>IFERROR(X45/V45,"-")</f>
        <v>47333.333333333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0.11111111111111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>
        <v>6</v>
      </c>
      <c r="BX45" s="127">
        <f>IF(P45=0,"",IF(BW45=0,"",(BW45/P45)))</f>
        <v>0.66666666666667</v>
      </c>
      <c r="BY45" s="128">
        <v>4</v>
      </c>
      <c r="BZ45" s="129">
        <f>IFERROR(BY45/BW45,"-")</f>
        <v>0.66666666666667</v>
      </c>
      <c r="CA45" s="130">
        <v>153000</v>
      </c>
      <c r="CB45" s="131">
        <f>IFERROR(CA45/BW45,"-")</f>
        <v>25500</v>
      </c>
      <c r="CC45" s="132"/>
      <c r="CD45" s="132">
        <v>1</v>
      </c>
      <c r="CE45" s="132">
        <v>3</v>
      </c>
      <c r="CF45" s="133">
        <v>2</v>
      </c>
      <c r="CG45" s="134">
        <f>IF(P45=0,"",IF(CF45=0,"",(CF45/P45)))</f>
        <v>0.22222222222222</v>
      </c>
      <c r="CH45" s="135"/>
      <c r="CI45" s="136">
        <f>IFERROR(CH45/CF45,"-")</f>
        <v>0</v>
      </c>
      <c r="CJ45" s="137"/>
      <c r="CK45" s="138">
        <f>IFERROR(CJ45/CF45,"-")</f>
        <v>0</v>
      </c>
      <c r="CL45" s="139"/>
      <c r="CM45" s="139"/>
      <c r="CN45" s="139"/>
      <c r="CO45" s="140">
        <v>3</v>
      </c>
      <c r="CP45" s="141">
        <v>142000</v>
      </c>
      <c r="CQ45" s="141">
        <v>102000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80">
        <f>AB46</f>
        <v>0</v>
      </c>
      <c r="B46" s="203" t="s">
        <v>158</v>
      </c>
      <c r="C46" s="203"/>
      <c r="D46" s="203" t="s">
        <v>159</v>
      </c>
      <c r="E46" s="203" t="s">
        <v>151</v>
      </c>
      <c r="F46" s="203" t="s">
        <v>85</v>
      </c>
      <c r="G46" s="203" t="s">
        <v>155</v>
      </c>
      <c r="H46" s="90" t="s">
        <v>119</v>
      </c>
      <c r="I46" s="205" t="s">
        <v>132</v>
      </c>
      <c r="J46" s="188">
        <v>130000</v>
      </c>
      <c r="K46" s="81">
        <v>7</v>
      </c>
      <c r="L46" s="81">
        <v>0</v>
      </c>
      <c r="M46" s="81">
        <v>40</v>
      </c>
      <c r="N46" s="91">
        <v>6</v>
      </c>
      <c r="O46" s="92">
        <v>0</v>
      </c>
      <c r="P46" s="93">
        <f>N46+O46</f>
        <v>6</v>
      </c>
      <c r="Q46" s="82">
        <f>IFERROR(P46/M46,"-")</f>
        <v>0.15</v>
      </c>
      <c r="R46" s="81">
        <v>0</v>
      </c>
      <c r="S46" s="81">
        <v>1</v>
      </c>
      <c r="T46" s="82">
        <f>IFERROR(S46/(O46+P46),"-")</f>
        <v>0.16666666666667</v>
      </c>
      <c r="U46" s="182">
        <f>IFERROR(J46/SUM(P46:P47),"-")</f>
        <v>13000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SUM(X46:X47)-SUM(J46:J47)</f>
        <v>-130000</v>
      </c>
      <c r="AB46" s="85">
        <f>SUM(X46:X47)/SUM(J46:J47)</f>
        <v>0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2</v>
      </c>
      <c r="BF46" s="113">
        <f>IF(P46=0,"",IF(BE46=0,"",(BE46/P46)))</f>
        <v>0.33333333333333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2</v>
      </c>
      <c r="BO46" s="120">
        <f>IF(P46=0,"",IF(BN46=0,"",(BN46/P46)))</f>
        <v>0.33333333333333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2</v>
      </c>
      <c r="BX46" s="127">
        <f>IF(P46=0,"",IF(BW46=0,"",(BW46/P46)))</f>
        <v>0.33333333333333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160</v>
      </c>
      <c r="C47" s="203"/>
      <c r="D47" s="203" t="s">
        <v>159</v>
      </c>
      <c r="E47" s="203" t="s">
        <v>151</v>
      </c>
      <c r="F47" s="203" t="s">
        <v>82</v>
      </c>
      <c r="G47" s="203"/>
      <c r="H47" s="90"/>
      <c r="I47" s="90"/>
      <c r="J47" s="188"/>
      <c r="K47" s="81">
        <v>29</v>
      </c>
      <c r="L47" s="81">
        <v>16</v>
      </c>
      <c r="M47" s="81">
        <v>6</v>
      </c>
      <c r="N47" s="91">
        <v>4</v>
      </c>
      <c r="O47" s="92">
        <v>0</v>
      </c>
      <c r="P47" s="93">
        <f>N47+O47</f>
        <v>4</v>
      </c>
      <c r="Q47" s="82">
        <f>IFERROR(P47/M47,"-")</f>
        <v>0.66666666666667</v>
      </c>
      <c r="R47" s="81">
        <v>0</v>
      </c>
      <c r="S47" s="81">
        <v>2</v>
      </c>
      <c r="T47" s="82">
        <f>IFERROR(S47/(O47+P47),"-")</f>
        <v>0.5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0.25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3</v>
      </c>
      <c r="BO47" s="120">
        <f>IF(P47=0,"",IF(BN47=0,"",(BN47/P47)))</f>
        <v>0.75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0.54166666666667</v>
      </c>
      <c r="B48" s="203" t="s">
        <v>161</v>
      </c>
      <c r="C48" s="203"/>
      <c r="D48" s="203" t="s">
        <v>62</v>
      </c>
      <c r="E48" s="203" t="s">
        <v>63</v>
      </c>
      <c r="F48" s="203" t="s">
        <v>64</v>
      </c>
      <c r="G48" s="203" t="s">
        <v>162</v>
      </c>
      <c r="H48" s="90" t="s">
        <v>163</v>
      </c>
      <c r="I48" s="90" t="s">
        <v>89</v>
      </c>
      <c r="J48" s="188">
        <v>120000</v>
      </c>
      <c r="K48" s="81">
        <v>24</v>
      </c>
      <c r="L48" s="81">
        <v>0</v>
      </c>
      <c r="M48" s="81">
        <v>108</v>
      </c>
      <c r="N48" s="91">
        <v>12</v>
      </c>
      <c r="O48" s="92">
        <v>0</v>
      </c>
      <c r="P48" s="93">
        <f>N48+O48</f>
        <v>12</v>
      </c>
      <c r="Q48" s="82">
        <f>IFERROR(P48/M48,"-")</f>
        <v>0.11111111111111</v>
      </c>
      <c r="R48" s="81">
        <v>1</v>
      </c>
      <c r="S48" s="81">
        <v>1</v>
      </c>
      <c r="T48" s="82">
        <f>IFERROR(S48/(O48+P48),"-")</f>
        <v>0.083333333333333</v>
      </c>
      <c r="U48" s="182">
        <f>IFERROR(J48/SUM(P48:P49),"-")</f>
        <v>8000</v>
      </c>
      <c r="V48" s="84">
        <v>1</v>
      </c>
      <c r="W48" s="82">
        <f>IF(P48=0,"-",V48/P48)</f>
        <v>0.083333333333333</v>
      </c>
      <c r="X48" s="186">
        <v>65000</v>
      </c>
      <c r="Y48" s="187">
        <f>IFERROR(X48/P48,"-")</f>
        <v>5416.6666666667</v>
      </c>
      <c r="Z48" s="187">
        <f>IFERROR(X48/V48,"-")</f>
        <v>65000</v>
      </c>
      <c r="AA48" s="188">
        <f>SUM(X48:X49)-SUM(J48:J49)</f>
        <v>-55000</v>
      </c>
      <c r="AB48" s="85">
        <f>SUM(X48:X49)/SUM(J48:J49)</f>
        <v>0.54166666666667</v>
      </c>
      <c r="AC48" s="79"/>
      <c r="AD48" s="94">
        <v>1</v>
      </c>
      <c r="AE48" s="95">
        <f>IF(P48=0,"",IF(AD48=0,"",(AD48/P48)))</f>
        <v>0.083333333333333</v>
      </c>
      <c r="AF48" s="94"/>
      <c r="AG48" s="96">
        <f>IFERROR(AF48/AD48,"-")</f>
        <v>0</v>
      </c>
      <c r="AH48" s="97"/>
      <c r="AI48" s="98">
        <f>IFERROR(AH48/AD48,"-")</f>
        <v>0</v>
      </c>
      <c r="AJ48" s="99"/>
      <c r="AK48" s="99"/>
      <c r="AL48" s="99"/>
      <c r="AM48" s="100">
        <v>2</v>
      </c>
      <c r="AN48" s="101">
        <f>IF(P48=0,"",IF(AM48=0,"",(AM48/P48)))</f>
        <v>0.16666666666667</v>
      </c>
      <c r="AO48" s="100"/>
      <c r="AP48" s="102">
        <f>IFERROR(AP48/AM48,"-")</f>
        <v>0</v>
      </c>
      <c r="AQ48" s="103"/>
      <c r="AR48" s="104">
        <f>IFERROR(AQ48/AM48,"-")</f>
        <v>0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1</v>
      </c>
      <c r="BF48" s="113">
        <f>IF(P48=0,"",IF(BE48=0,"",(BE48/P48)))</f>
        <v>0.083333333333333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4</v>
      </c>
      <c r="BO48" s="120">
        <f>IF(P48=0,"",IF(BN48=0,"",(BN48/P48)))</f>
        <v>0.33333333333333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4</v>
      </c>
      <c r="BX48" s="127">
        <f>IF(P48=0,"",IF(BW48=0,"",(BW48/P48)))</f>
        <v>0.33333333333333</v>
      </c>
      <c r="BY48" s="128">
        <v>2</v>
      </c>
      <c r="BZ48" s="129">
        <f>IFERROR(BY48/BW48,"-")</f>
        <v>0.5</v>
      </c>
      <c r="CA48" s="130">
        <v>65000</v>
      </c>
      <c r="CB48" s="131">
        <f>IFERROR(CA48/BW48,"-")</f>
        <v>16250</v>
      </c>
      <c r="CC48" s="132"/>
      <c r="CD48" s="132"/>
      <c r="CE48" s="132">
        <v>2</v>
      </c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65000</v>
      </c>
      <c r="CQ48" s="141">
        <v>54000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164</v>
      </c>
      <c r="C49" s="203"/>
      <c r="D49" s="203" t="s">
        <v>62</v>
      </c>
      <c r="E49" s="203" t="s">
        <v>63</v>
      </c>
      <c r="F49" s="203" t="s">
        <v>82</v>
      </c>
      <c r="G49" s="203"/>
      <c r="H49" s="90"/>
      <c r="I49" s="90"/>
      <c r="J49" s="188"/>
      <c r="K49" s="81">
        <v>57</v>
      </c>
      <c r="L49" s="81">
        <v>29</v>
      </c>
      <c r="M49" s="81">
        <v>7</v>
      </c>
      <c r="N49" s="91">
        <v>2</v>
      </c>
      <c r="O49" s="92">
        <v>1</v>
      </c>
      <c r="P49" s="93">
        <f>N49+O49</f>
        <v>3</v>
      </c>
      <c r="Q49" s="82">
        <f>IFERROR(P49/M49,"-")</f>
        <v>0.42857142857143</v>
      </c>
      <c r="R49" s="81">
        <v>0</v>
      </c>
      <c r="S49" s="81">
        <v>0</v>
      </c>
      <c r="T49" s="82">
        <f>IFERROR(S49/(O49+P49),"-")</f>
        <v>0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0.33333333333333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1</v>
      </c>
      <c r="BO49" s="120">
        <f>IF(P49=0,"",IF(BN49=0,"",(BN49/P49)))</f>
        <v>0.33333333333333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>
        <v>1</v>
      </c>
      <c r="CG49" s="134">
        <f>IF(P49=0,"",IF(CF49=0,"",(CF49/P49)))</f>
        <v>0.33333333333333</v>
      </c>
      <c r="CH49" s="135"/>
      <c r="CI49" s="136">
        <f>IFERROR(CH49/CF49,"-")</f>
        <v>0</v>
      </c>
      <c r="CJ49" s="137"/>
      <c r="CK49" s="138">
        <f>IFERROR(CJ49/CF49,"-")</f>
        <v>0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0.066666666666667</v>
      </c>
      <c r="B50" s="203" t="s">
        <v>165</v>
      </c>
      <c r="C50" s="203"/>
      <c r="D50" s="203" t="s">
        <v>166</v>
      </c>
      <c r="E50" s="203" t="s">
        <v>70</v>
      </c>
      <c r="F50" s="203" t="s">
        <v>85</v>
      </c>
      <c r="G50" s="203" t="s">
        <v>162</v>
      </c>
      <c r="H50" s="90" t="s">
        <v>163</v>
      </c>
      <c r="I50" s="90" t="s">
        <v>95</v>
      </c>
      <c r="J50" s="188">
        <v>120000</v>
      </c>
      <c r="K50" s="81">
        <v>8</v>
      </c>
      <c r="L50" s="81">
        <v>0</v>
      </c>
      <c r="M50" s="81">
        <v>38</v>
      </c>
      <c r="N50" s="91">
        <v>3</v>
      </c>
      <c r="O50" s="92">
        <v>1</v>
      </c>
      <c r="P50" s="93">
        <f>N50+O50</f>
        <v>4</v>
      </c>
      <c r="Q50" s="82">
        <f>IFERROR(P50/M50,"-")</f>
        <v>0.10526315789474</v>
      </c>
      <c r="R50" s="81">
        <v>1</v>
      </c>
      <c r="S50" s="81">
        <v>0</v>
      </c>
      <c r="T50" s="82">
        <f>IFERROR(S50/(O50+P50),"-")</f>
        <v>0</v>
      </c>
      <c r="U50" s="182">
        <f>IFERROR(J50/SUM(P50:P51),"-")</f>
        <v>10909.090909091</v>
      </c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>
        <f>SUM(X50:X51)-SUM(J50:J51)</f>
        <v>-112000</v>
      </c>
      <c r="AB50" s="85">
        <f>SUM(X50:X51)/SUM(J50:J51)</f>
        <v>0.066666666666667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>
        <v>1</v>
      </c>
      <c r="AW50" s="107">
        <f>IF(P50=0,"",IF(AV50=0,"",(AV50/P50)))</f>
        <v>0.25</v>
      </c>
      <c r="AX50" s="106"/>
      <c r="AY50" s="108">
        <f>IFERROR(AX50/AV50,"-")</f>
        <v>0</v>
      </c>
      <c r="AZ50" s="109"/>
      <c r="BA50" s="110">
        <f>IFERROR(AZ50/AV50,"-")</f>
        <v>0</v>
      </c>
      <c r="BB50" s="111"/>
      <c r="BC50" s="111"/>
      <c r="BD50" s="111"/>
      <c r="BE50" s="112">
        <v>1</v>
      </c>
      <c r="BF50" s="113">
        <f>IF(P50=0,"",IF(BE50=0,"",(BE50/P50)))</f>
        <v>0.25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1</v>
      </c>
      <c r="BO50" s="120">
        <f>IF(P50=0,"",IF(BN50=0,"",(BN50/P50)))</f>
        <v>0.25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>
        <v>1</v>
      </c>
      <c r="CG50" s="134">
        <f>IF(P50=0,"",IF(CF50=0,"",(CF50/P50)))</f>
        <v>0.25</v>
      </c>
      <c r="CH50" s="135"/>
      <c r="CI50" s="136">
        <f>IFERROR(CH50/CF50,"-")</f>
        <v>0</v>
      </c>
      <c r="CJ50" s="137"/>
      <c r="CK50" s="138">
        <f>IFERROR(CJ50/CF50,"-")</f>
        <v>0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167</v>
      </c>
      <c r="C51" s="203"/>
      <c r="D51" s="203" t="s">
        <v>166</v>
      </c>
      <c r="E51" s="203" t="s">
        <v>70</v>
      </c>
      <c r="F51" s="203" t="s">
        <v>82</v>
      </c>
      <c r="G51" s="203"/>
      <c r="H51" s="90"/>
      <c r="I51" s="90"/>
      <c r="J51" s="188"/>
      <c r="K51" s="81">
        <v>19</v>
      </c>
      <c r="L51" s="81">
        <v>19</v>
      </c>
      <c r="M51" s="81">
        <v>12</v>
      </c>
      <c r="N51" s="91">
        <v>6</v>
      </c>
      <c r="O51" s="92">
        <v>1</v>
      </c>
      <c r="P51" s="93">
        <f>N51+O51</f>
        <v>7</v>
      </c>
      <c r="Q51" s="82">
        <f>IFERROR(P51/M51,"-")</f>
        <v>0.58333333333333</v>
      </c>
      <c r="R51" s="81">
        <v>0</v>
      </c>
      <c r="S51" s="81">
        <v>0</v>
      </c>
      <c r="T51" s="82">
        <f>IFERROR(S51/(O51+P51),"-")</f>
        <v>0</v>
      </c>
      <c r="U51" s="182"/>
      <c r="V51" s="84">
        <v>1</v>
      </c>
      <c r="W51" s="82">
        <f>IF(P51=0,"-",V51/P51)</f>
        <v>0.14285714285714</v>
      </c>
      <c r="X51" s="186">
        <v>8000</v>
      </c>
      <c r="Y51" s="187">
        <f>IFERROR(X51/P51,"-")</f>
        <v>1142.8571428571</v>
      </c>
      <c r="Z51" s="187">
        <f>IFERROR(X51/V51,"-")</f>
        <v>8000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1</v>
      </c>
      <c r="BF51" s="113">
        <f>IF(P51=0,"",IF(BE51=0,"",(BE51/P51)))</f>
        <v>0.14285714285714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2</v>
      </c>
      <c r="BO51" s="120">
        <f>IF(P51=0,"",IF(BN51=0,"",(BN51/P51)))</f>
        <v>0.28571428571429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4</v>
      </c>
      <c r="BX51" s="127">
        <f>IF(P51=0,"",IF(BW51=0,"",(BW51/P51)))</f>
        <v>0.57142857142857</v>
      </c>
      <c r="BY51" s="128">
        <v>1</v>
      </c>
      <c r="BZ51" s="129">
        <f>IFERROR(BY51/BW51,"-")</f>
        <v>0.25</v>
      </c>
      <c r="CA51" s="130">
        <v>8000</v>
      </c>
      <c r="CB51" s="131">
        <f>IFERROR(CA51/BW51,"-")</f>
        <v>2000</v>
      </c>
      <c r="CC51" s="132"/>
      <c r="CD51" s="132">
        <v>1</v>
      </c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1</v>
      </c>
      <c r="CP51" s="141">
        <v>8000</v>
      </c>
      <c r="CQ51" s="141">
        <v>8000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0.768</v>
      </c>
      <c r="B52" s="203" t="s">
        <v>168</v>
      </c>
      <c r="C52" s="203"/>
      <c r="D52" s="203" t="s">
        <v>169</v>
      </c>
      <c r="E52" s="203" t="s">
        <v>170</v>
      </c>
      <c r="F52" s="203" t="s">
        <v>64</v>
      </c>
      <c r="G52" s="203" t="s">
        <v>162</v>
      </c>
      <c r="H52" s="90" t="s">
        <v>171</v>
      </c>
      <c r="I52" s="204" t="s">
        <v>67</v>
      </c>
      <c r="J52" s="188">
        <v>125000</v>
      </c>
      <c r="K52" s="81">
        <v>7</v>
      </c>
      <c r="L52" s="81">
        <v>0</v>
      </c>
      <c r="M52" s="81">
        <v>69</v>
      </c>
      <c r="N52" s="91">
        <v>2</v>
      </c>
      <c r="O52" s="92">
        <v>0</v>
      </c>
      <c r="P52" s="93">
        <f>N52+O52</f>
        <v>2</v>
      </c>
      <c r="Q52" s="82">
        <f>IFERROR(P52/M52,"-")</f>
        <v>0.028985507246377</v>
      </c>
      <c r="R52" s="81">
        <v>0</v>
      </c>
      <c r="S52" s="81">
        <v>0</v>
      </c>
      <c r="T52" s="82">
        <f>IFERROR(S52/(O52+P52),"-")</f>
        <v>0</v>
      </c>
      <c r="U52" s="182">
        <f>IFERROR(J52/SUM(P52:P57),"-")</f>
        <v>5000</v>
      </c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>
        <f>SUM(X52:X57)-SUM(J52:J57)</f>
        <v>-29000</v>
      </c>
      <c r="AB52" s="85">
        <f>SUM(X52:X57)/SUM(J52:J57)</f>
        <v>0.768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1</v>
      </c>
      <c r="BO52" s="120">
        <f>IF(P52=0,"",IF(BN52=0,"",(BN52/P52)))</f>
        <v>0.5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>
        <v>1</v>
      </c>
      <c r="BX52" s="127">
        <f>IF(P52=0,"",IF(BW52=0,"",(BW52/P52)))</f>
        <v>0.5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172</v>
      </c>
      <c r="C53" s="203"/>
      <c r="D53" s="203" t="s">
        <v>173</v>
      </c>
      <c r="E53" s="203" t="s">
        <v>174</v>
      </c>
      <c r="F53" s="203" t="s">
        <v>85</v>
      </c>
      <c r="G53" s="203" t="s">
        <v>162</v>
      </c>
      <c r="H53" s="90" t="s">
        <v>171</v>
      </c>
      <c r="I53" s="204" t="s">
        <v>75</v>
      </c>
      <c r="J53" s="188"/>
      <c r="K53" s="81">
        <v>9</v>
      </c>
      <c r="L53" s="81">
        <v>0</v>
      </c>
      <c r="M53" s="81">
        <v>67</v>
      </c>
      <c r="N53" s="91">
        <v>5</v>
      </c>
      <c r="O53" s="92">
        <v>0</v>
      </c>
      <c r="P53" s="93">
        <f>N53+O53</f>
        <v>5</v>
      </c>
      <c r="Q53" s="82">
        <f>IFERROR(P53/M53,"-")</f>
        <v>0.074626865671642</v>
      </c>
      <c r="R53" s="81">
        <v>0</v>
      </c>
      <c r="S53" s="81">
        <v>2</v>
      </c>
      <c r="T53" s="82">
        <f>IFERROR(S53/(O53+P53),"-")</f>
        <v>0.4</v>
      </c>
      <c r="U53" s="182"/>
      <c r="V53" s="84">
        <v>2</v>
      </c>
      <c r="W53" s="82">
        <f>IF(P53=0,"-",V53/P53)</f>
        <v>0.4</v>
      </c>
      <c r="X53" s="186">
        <v>19000</v>
      </c>
      <c r="Y53" s="187">
        <f>IFERROR(X53/P53,"-")</f>
        <v>3800</v>
      </c>
      <c r="Z53" s="187">
        <f>IFERROR(X53/V53,"-")</f>
        <v>9500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2</v>
      </c>
      <c r="BF53" s="113">
        <f>IF(P53=0,"",IF(BE53=0,"",(BE53/P53)))</f>
        <v>0.4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1</v>
      </c>
      <c r="BO53" s="120">
        <f>IF(P53=0,"",IF(BN53=0,"",(BN53/P53)))</f>
        <v>0.2</v>
      </c>
      <c r="BP53" s="121">
        <v>1</v>
      </c>
      <c r="BQ53" s="122">
        <f>IFERROR(BP53/BN53,"-")</f>
        <v>1</v>
      </c>
      <c r="BR53" s="123">
        <v>5000</v>
      </c>
      <c r="BS53" s="124">
        <f>IFERROR(BR53/BN53,"-")</f>
        <v>5000</v>
      </c>
      <c r="BT53" s="125">
        <v>1</v>
      </c>
      <c r="BU53" s="125"/>
      <c r="BV53" s="125"/>
      <c r="BW53" s="126">
        <v>2</v>
      </c>
      <c r="BX53" s="127">
        <f>IF(P53=0,"",IF(BW53=0,"",(BW53/P53)))</f>
        <v>0.4</v>
      </c>
      <c r="BY53" s="128">
        <v>1</v>
      </c>
      <c r="BZ53" s="129">
        <f>IFERROR(BY53/BW53,"-")</f>
        <v>0.5</v>
      </c>
      <c r="CA53" s="130">
        <v>14000</v>
      </c>
      <c r="CB53" s="131">
        <f>IFERROR(CA53/BW53,"-")</f>
        <v>7000</v>
      </c>
      <c r="CC53" s="132"/>
      <c r="CD53" s="132"/>
      <c r="CE53" s="132">
        <v>1</v>
      </c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2</v>
      </c>
      <c r="CP53" s="141">
        <v>19000</v>
      </c>
      <c r="CQ53" s="141">
        <v>14000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175</v>
      </c>
      <c r="C54" s="203"/>
      <c r="D54" s="203" t="s">
        <v>176</v>
      </c>
      <c r="E54" s="203" t="s">
        <v>177</v>
      </c>
      <c r="F54" s="203" t="s">
        <v>64</v>
      </c>
      <c r="G54" s="203" t="s">
        <v>162</v>
      </c>
      <c r="H54" s="90" t="s">
        <v>171</v>
      </c>
      <c r="I54" s="204" t="s">
        <v>79</v>
      </c>
      <c r="J54" s="188"/>
      <c r="K54" s="81">
        <v>13</v>
      </c>
      <c r="L54" s="81">
        <v>0</v>
      </c>
      <c r="M54" s="81">
        <v>62</v>
      </c>
      <c r="N54" s="91">
        <v>5</v>
      </c>
      <c r="O54" s="92">
        <v>0</v>
      </c>
      <c r="P54" s="93">
        <f>N54+O54</f>
        <v>5</v>
      </c>
      <c r="Q54" s="82">
        <f>IFERROR(P54/M54,"-")</f>
        <v>0.080645161290323</v>
      </c>
      <c r="R54" s="81">
        <v>0</v>
      </c>
      <c r="S54" s="81">
        <v>0</v>
      </c>
      <c r="T54" s="82">
        <f>IFERROR(S54/(O54+P54),"-")</f>
        <v>0</v>
      </c>
      <c r="U54" s="182"/>
      <c r="V54" s="84">
        <v>1</v>
      </c>
      <c r="W54" s="82">
        <f>IF(P54=0,"-",V54/P54)</f>
        <v>0.2</v>
      </c>
      <c r="X54" s="186">
        <v>38000</v>
      </c>
      <c r="Y54" s="187">
        <f>IFERROR(X54/P54,"-")</f>
        <v>7600</v>
      </c>
      <c r="Z54" s="187">
        <f>IFERROR(X54/V54,"-")</f>
        <v>38000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2</v>
      </c>
      <c r="BF54" s="113">
        <f>IF(P54=0,"",IF(BE54=0,"",(BE54/P54)))</f>
        <v>0.4</v>
      </c>
      <c r="BG54" s="112">
        <v>1</v>
      </c>
      <c r="BH54" s="114">
        <f>IFERROR(BG54/BE54,"-")</f>
        <v>0.5</v>
      </c>
      <c r="BI54" s="115">
        <v>38000</v>
      </c>
      <c r="BJ54" s="116">
        <f>IFERROR(BI54/BE54,"-")</f>
        <v>19000</v>
      </c>
      <c r="BK54" s="117"/>
      <c r="BL54" s="117"/>
      <c r="BM54" s="117">
        <v>1</v>
      </c>
      <c r="BN54" s="119">
        <v>1</v>
      </c>
      <c r="BO54" s="120">
        <f>IF(P54=0,"",IF(BN54=0,"",(BN54/P54)))</f>
        <v>0.2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1</v>
      </c>
      <c r="BX54" s="127">
        <f>IF(P54=0,"",IF(BW54=0,"",(BW54/P54)))</f>
        <v>0.2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>
        <v>1</v>
      </c>
      <c r="CG54" s="134">
        <f>IF(P54=0,"",IF(CF54=0,"",(CF54/P54)))</f>
        <v>0.2</v>
      </c>
      <c r="CH54" s="135"/>
      <c r="CI54" s="136">
        <f>IFERROR(CH54/CF54,"-")</f>
        <v>0</v>
      </c>
      <c r="CJ54" s="137"/>
      <c r="CK54" s="138">
        <f>IFERROR(CJ54/CF54,"-")</f>
        <v>0</v>
      </c>
      <c r="CL54" s="139"/>
      <c r="CM54" s="139"/>
      <c r="CN54" s="139"/>
      <c r="CO54" s="140">
        <v>1</v>
      </c>
      <c r="CP54" s="141">
        <v>38000</v>
      </c>
      <c r="CQ54" s="141">
        <v>38000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178</v>
      </c>
      <c r="C55" s="203"/>
      <c r="D55" s="203" t="s">
        <v>179</v>
      </c>
      <c r="E55" s="203" t="s">
        <v>180</v>
      </c>
      <c r="F55" s="203" t="s">
        <v>85</v>
      </c>
      <c r="G55" s="203" t="s">
        <v>162</v>
      </c>
      <c r="H55" s="90" t="s">
        <v>171</v>
      </c>
      <c r="I55" s="204" t="s">
        <v>152</v>
      </c>
      <c r="J55" s="188"/>
      <c r="K55" s="81">
        <v>5</v>
      </c>
      <c r="L55" s="81">
        <v>0</v>
      </c>
      <c r="M55" s="81">
        <v>58</v>
      </c>
      <c r="N55" s="91">
        <v>2</v>
      </c>
      <c r="O55" s="92">
        <v>0</v>
      </c>
      <c r="P55" s="93">
        <f>N55+O55</f>
        <v>2</v>
      </c>
      <c r="Q55" s="82">
        <f>IFERROR(P55/M55,"-")</f>
        <v>0.03448275862069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1</v>
      </c>
      <c r="W55" s="82">
        <f>IF(P55=0,"-",V55/P55)</f>
        <v>0.5</v>
      </c>
      <c r="X55" s="186">
        <v>6000</v>
      </c>
      <c r="Y55" s="187">
        <f>IFERROR(X55/P55,"-")</f>
        <v>3000</v>
      </c>
      <c r="Z55" s="187">
        <f>IFERROR(X55/V55,"-")</f>
        <v>6000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1</v>
      </c>
      <c r="BF55" s="113">
        <f>IF(P55=0,"",IF(BE55=0,"",(BE55/P55)))</f>
        <v>0.5</v>
      </c>
      <c r="BG55" s="112">
        <v>1</v>
      </c>
      <c r="BH55" s="114">
        <f>IFERROR(BG55/BE55,"-")</f>
        <v>1</v>
      </c>
      <c r="BI55" s="115">
        <v>6000</v>
      </c>
      <c r="BJ55" s="116">
        <f>IFERROR(BI55/BE55,"-")</f>
        <v>6000</v>
      </c>
      <c r="BK55" s="117"/>
      <c r="BL55" s="117">
        <v>1</v>
      </c>
      <c r="BM55" s="117"/>
      <c r="BN55" s="119">
        <v>1</v>
      </c>
      <c r="BO55" s="120">
        <f>IF(P55=0,"",IF(BN55=0,"",(BN55/P55)))</f>
        <v>0.5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1</v>
      </c>
      <c r="CP55" s="141">
        <v>6000</v>
      </c>
      <c r="CQ55" s="141">
        <v>6000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181</v>
      </c>
      <c r="C56" s="203"/>
      <c r="D56" s="203" t="s">
        <v>182</v>
      </c>
      <c r="E56" s="203"/>
      <c r="F56" s="203" t="s">
        <v>64</v>
      </c>
      <c r="G56" s="203" t="s">
        <v>162</v>
      </c>
      <c r="H56" s="90" t="s">
        <v>171</v>
      </c>
      <c r="I56" s="204" t="s">
        <v>183</v>
      </c>
      <c r="J56" s="188"/>
      <c r="K56" s="81">
        <v>19</v>
      </c>
      <c r="L56" s="81">
        <v>0</v>
      </c>
      <c r="M56" s="81">
        <v>118</v>
      </c>
      <c r="N56" s="91">
        <v>8</v>
      </c>
      <c r="O56" s="92">
        <v>0</v>
      </c>
      <c r="P56" s="93">
        <f>N56+O56</f>
        <v>8</v>
      </c>
      <c r="Q56" s="82">
        <f>IFERROR(P56/M56,"-")</f>
        <v>0.067796610169492</v>
      </c>
      <c r="R56" s="81">
        <v>0</v>
      </c>
      <c r="S56" s="81">
        <v>0</v>
      </c>
      <c r="T56" s="82">
        <f>IFERROR(S56/(O56+P56),"-")</f>
        <v>0</v>
      </c>
      <c r="U56" s="182"/>
      <c r="V56" s="84">
        <v>1</v>
      </c>
      <c r="W56" s="82">
        <f>IF(P56=0,"-",V56/P56)</f>
        <v>0.125</v>
      </c>
      <c r="X56" s="186">
        <v>33000</v>
      </c>
      <c r="Y56" s="187">
        <f>IFERROR(X56/P56,"-")</f>
        <v>4125</v>
      </c>
      <c r="Z56" s="187">
        <f>IFERROR(X56/V56,"-")</f>
        <v>33000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0.125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6</v>
      </c>
      <c r="BO56" s="120">
        <f>IF(P56=0,"",IF(BN56=0,"",(BN56/P56)))</f>
        <v>0.75</v>
      </c>
      <c r="BP56" s="121">
        <v>1</v>
      </c>
      <c r="BQ56" s="122">
        <f>IFERROR(BP56/BN56,"-")</f>
        <v>0.16666666666667</v>
      </c>
      <c r="BR56" s="123">
        <v>33000</v>
      </c>
      <c r="BS56" s="124">
        <f>IFERROR(BR56/BN56,"-")</f>
        <v>5500</v>
      </c>
      <c r="BT56" s="125"/>
      <c r="BU56" s="125"/>
      <c r="BV56" s="125">
        <v>1</v>
      </c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>
        <v>1</v>
      </c>
      <c r="CG56" s="134">
        <f>IF(P56=0,"",IF(CF56=0,"",(CF56/P56)))</f>
        <v>0.125</v>
      </c>
      <c r="CH56" s="135"/>
      <c r="CI56" s="136">
        <f>IFERROR(CH56/CF56,"-")</f>
        <v>0</v>
      </c>
      <c r="CJ56" s="137"/>
      <c r="CK56" s="138">
        <f>IFERROR(CJ56/CF56,"-")</f>
        <v>0</v>
      </c>
      <c r="CL56" s="139"/>
      <c r="CM56" s="139"/>
      <c r="CN56" s="139"/>
      <c r="CO56" s="140">
        <v>1</v>
      </c>
      <c r="CP56" s="141">
        <v>33000</v>
      </c>
      <c r="CQ56" s="141">
        <v>33000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184</v>
      </c>
      <c r="C57" s="203"/>
      <c r="D57" s="203" t="s">
        <v>81</v>
      </c>
      <c r="E57" s="203" t="s">
        <v>81</v>
      </c>
      <c r="F57" s="203" t="s">
        <v>82</v>
      </c>
      <c r="G57" s="203" t="s">
        <v>185</v>
      </c>
      <c r="H57" s="90"/>
      <c r="I57" s="90"/>
      <c r="J57" s="188"/>
      <c r="K57" s="81">
        <v>84</v>
      </c>
      <c r="L57" s="81">
        <v>43</v>
      </c>
      <c r="M57" s="81">
        <v>37</v>
      </c>
      <c r="N57" s="91">
        <v>2</v>
      </c>
      <c r="O57" s="92">
        <v>1</v>
      </c>
      <c r="P57" s="93">
        <f>N57+O57</f>
        <v>3</v>
      </c>
      <c r="Q57" s="82">
        <f>IFERROR(P57/M57,"-")</f>
        <v>0.081081081081081</v>
      </c>
      <c r="R57" s="81">
        <v>1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1</v>
      </c>
      <c r="BO57" s="120">
        <f>IF(P57=0,"",IF(BN57=0,"",(BN57/P57)))</f>
        <v>0.33333333333333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1</v>
      </c>
      <c r="BX57" s="127">
        <f>IF(P57=0,"",IF(BW57=0,"",(BW57/P57)))</f>
        <v>0.33333333333333</v>
      </c>
      <c r="BY57" s="128">
        <v>1</v>
      </c>
      <c r="BZ57" s="129">
        <f>IFERROR(BY57/BW57,"-")</f>
        <v>1</v>
      </c>
      <c r="CA57" s="130">
        <v>33500</v>
      </c>
      <c r="CB57" s="131">
        <f>IFERROR(CA57/BW57,"-")</f>
        <v>33500</v>
      </c>
      <c r="CC57" s="132"/>
      <c r="CD57" s="132"/>
      <c r="CE57" s="132">
        <v>1</v>
      </c>
      <c r="CF57" s="133">
        <v>1</v>
      </c>
      <c r="CG57" s="134">
        <f>IF(P57=0,"",IF(CF57=0,"",(CF57/P57)))</f>
        <v>0.33333333333333</v>
      </c>
      <c r="CH57" s="135"/>
      <c r="CI57" s="136">
        <f>IFERROR(CH57/CF57,"-")</f>
        <v>0</v>
      </c>
      <c r="CJ57" s="137"/>
      <c r="CK57" s="138">
        <f>IFERROR(CJ57/CF57,"-")</f>
        <v>0</v>
      </c>
      <c r="CL57" s="139"/>
      <c r="CM57" s="139"/>
      <c r="CN57" s="139"/>
      <c r="CO57" s="140">
        <v>0</v>
      </c>
      <c r="CP57" s="141">
        <v>0</v>
      </c>
      <c r="CQ57" s="141">
        <v>33500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 t="str">
        <f>AB58</f>
        <v>0</v>
      </c>
      <c r="B58" s="203" t="s">
        <v>186</v>
      </c>
      <c r="C58" s="203"/>
      <c r="D58" s="203"/>
      <c r="E58" s="203"/>
      <c r="F58" s="203" t="s">
        <v>85</v>
      </c>
      <c r="G58" s="203" t="s">
        <v>187</v>
      </c>
      <c r="H58" s="90" t="s">
        <v>188</v>
      </c>
      <c r="I58" s="204" t="s">
        <v>183</v>
      </c>
      <c r="J58" s="188">
        <v>0</v>
      </c>
      <c r="K58" s="81">
        <v>9</v>
      </c>
      <c r="L58" s="81">
        <v>0</v>
      </c>
      <c r="M58" s="81">
        <v>31</v>
      </c>
      <c r="N58" s="91">
        <v>2</v>
      </c>
      <c r="O58" s="92">
        <v>1</v>
      </c>
      <c r="P58" s="93">
        <f>N58+O58</f>
        <v>3</v>
      </c>
      <c r="Q58" s="82">
        <f>IFERROR(P58/M58,"-")</f>
        <v>0.096774193548387</v>
      </c>
      <c r="R58" s="81">
        <v>0</v>
      </c>
      <c r="S58" s="81">
        <v>2</v>
      </c>
      <c r="T58" s="82">
        <f>IFERROR(S58/(O58+P58),"-")</f>
        <v>0.5</v>
      </c>
      <c r="U58" s="182">
        <f>IFERROR(J58/SUM(P58:P59),"-")</f>
        <v>0</v>
      </c>
      <c r="V58" s="84">
        <v>1</v>
      </c>
      <c r="W58" s="82">
        <f>IF(P58=0,"-",V58/P58)</f>
        <v>0.33333333333333</v>
      </c>
      <c r="X58" s="186">
        <v>3000</v>
      </c>
      <c r="Y58" s="187">
        <f>IFERROR(X58/P58,"-")</f>
        <v>1000</v>
      </c>
      <c r="Z58" s="187">
        <f>IFERROR(X58/V58,"-")</f>
        <v>3000</v>
      </c>
      <c r="AA58" s="188">
        <f>SUM(X58:X59)-SUM(J58:J59)</f>
        <v>3000</v>
      </c>
      <c r="AB58" s="85" t="str">
        <f>SUM(X58:X59)/SUM(J58:J59)</f>
        <v>0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>
        <v>1</v>
      </c>
      <c r="AN58" s="101">
        <f>IF(P58=0,"",IF(AM58=0,"",(AM58/P58)))</f>
        <v>0.33333333333333</v>
      </c>
      <c r="AO58" s="100"/>
      <c r="AP58" s="102">
        <f>IFERROR(AP58/AM58,"-")</f>
        <v>0</v>
      </c>
      <c r="AQ58" s="103"/>
      <c r="AR58" s="104">
        <f>IFERROR(AQ58/AM58,"-")</f>
        <v>0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2</v>
      </c>
      <c r="BO58" s="120">
        <f>IF(P58=0,"",IF(BN58=0,"",(BN58/P58)))</f>
        <v>0.66666666666667</v>
      </c>
      <c r="BP58" s="121">
        <v>1</v>
      </c>
      <c r="BQ58" s="122">
        <f>IFERROR(BP58/BN58,"-")</f>
        <v>0.5</v>
      </c>
      <c r="BR58" s="123">
        <v>3000</v>
      </c>
      <c r="BS58" s="124">
        <f>IFERROR(BR58/BN58,"-")</f>
        <v>1500</v>
      </c>
      <c r="BT58" s="125">
        <v>1</v>
      </c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1</v>
      </c>
      <c r="CP58" s="141">
        <v>3000</v>
      </c>
      <c r="CQ58" s="141">
        <v>3000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189</v>
      </c>
      <c r="C59" s="203"/>
      <c r="D59" s="203"/>
      <c r="E59" s="203"/>
      <c r="F59" s="203" t="s">
        <v>82</v>
      </c>
      <c r="G59" s="203"/>
      <c r="H59" s="90"/>
      <c r="I59" s="90"/>
      <c r="J59" s="188"/>
      <c r="K59" s="81">
        <v>0</v>
      </c>
      <c r="L59" s="81">
        <v>0</v>
      </c>
      <c r="M59" s="81">
        <v>0</v>
      </c>
      <c r="N59" s="91">
        <v>0</v>
      </c>
      <c r="O59" s="92">
        <v>0</v>
      </c>
      <c r="P59" s="93">
        <f>N59+O59</f>
        <v>0</v>
      </c>
      <c r="Q59" s="82" t="str">
        <f>IFERROR(P59/M59,"-")</f>
        <v>-</v>
      </c>
      <c r="R59" s="81">
        <v>0</v>
      </c>
      <c r="S59" s="81">
        <v>0</v>
      </c>
      <c r="T59" s="82" t="str">
        <f>IFERROR(S59/(O59+P59),"-")</f>
        <v>-</v>
      </c>
      <c r="U59" s="182"/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/>
      <c r="AB59" s="85"/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30"/>
      <c r="B60" s="87"/>
      <c r="C60" s="88"/>
      <c r="D60" s="88"/>
      <c r="E60" s="88"/>
      <c r="F60" s="89"/>
      <c r="G60" s="90"/>
      <c r="H60" s="90"/>
      <c r="I60" s="90"/>
      <c r="J60" s="192"/>
      <c r="K60" s="34"/>
      <c r="L60" s="34"/>
      <c r="M60" s="31"/>
      <c r="N60" s="23"/>
      <c r="O60" s="23"/>
      <c r="P60" s="23"/>
      <c r="Q60" s="33"/>
      <c r="R60" s="32"/>
      <c r="S60" s="23"/>
      <c r="T60" s="32"/>
      <c r="U60" s="183"/>
      <c r="V60" s="25"/>
      <c r="W60" s="25"/>
      <c r="X60" s="189"/>
      <c r="Y60" s="189"/>
      <c r="Z60" s="189"/>
      <c r="AA60" s="189"/>
      <c r="AB60" s="33"/>
      <c r="AC60" s="59"/>
      <c r="AD60" s="63"/>
      <c r="AE60" s="64"/>
      <c r="AF60" s="63"/>
      <c r="AG60" s="67"/>
      <c r="AH60" s="68"/>
      <c r="AI60" s="69"/>
      <c r="AJ60" s="70"/>
      <c r="AK60" s="70"/>
      <c r="AL60" s="70"/>
      <c r="AM60" s="63"/>
      <c r="AN60" s="64"/>
      <c r="AO60" s="63"/>
      <c r="AP60" s="67"/>
      <c r="AQ60" s="68"/>
      <c r="AR60" s="69"/>
      <c r="AS60" s="70"/>
      <c r="AT60" s="70"/>
      <c r="AU60" s="70"/>
      <c r="AV60" s="63"/>
      <c r="AW60" s="64"/>
      <c r="AX60" s="63"/>
      <c r="AY60" s="67"/>
      <c r="AZ60" s="68"/>
      <c r="BA60" s="69"/>
      <c r="BB60" s="70"/>
      <c r="BC60" s="70"/>
      <c r="BD60" s="70"/>
      <c r="BE60" s="63"/>
      <c r="BF60" s="64"/>
      <c r="BG60" s="63"/>
      <c r="BH60" s="67"/>
      <c r="BI60" s="68"/>
      <c r="BJ60" s="69"/>
      <c r="BK60" s="70"/>
      <c r="BL60" s="70"/>
      <c r="BM60" s="70"/>
      <c r="BN60" s="65"/>
      <c r="BO60" s="66"/>
      <c r="BP60" s="63"/>
      <c r="BQ60" s="67"/>
      <c r="BR60" s="68"/>
      <c r="BS60" s="69"/>
      <c r="BT60" s="70"/>
      <c r="BU60" s="70"/>
      <c r="BV60" s="70"/>
      <c r="BW60" s="65"/>
      <c r="BX60" s="66"/>
      <c r="BY60" s="63"/>
      <c r="BZ60" s="67"/>
      <c r="CA60" s="68"/>
      <c r="CB60" s="69"/>
      <c r="CC60" s="70"/>
      <c r="CD60" s="70"/>
      <c r="CE60" s="70"/>
      <c r="CF60" s="65"/>
      <c r="CG60" s="66"/>
      <c r="CH60" s="63"/>
      <c r="CI60" s="67"/>
      <c r="CJ60" s="68"/>
      <c r="CK60" s="69"/>
      <c r="CL60" s="70"/>
      <c r="CM60" s="70"/>
      <c r="CN60" s="70"/>
      <c r="CO60" s="71"/>
      <c r="CP60" s="68"/>
      <c r="CQ60" s="68"/>
      <c r="CR60" s="68"/>
      <c r="CS60" s="72"/>
    </row>
    <row r="61" spans="1:98">
      <c r="A61" s="30"/>
      <c r="B61" s="37"/>
      <c r="C61" s="21"/>
      <c r="D61" s="21"/>
      <c r="E61" s="21"/>
      <c r="F61" s="22"/>
      <c r="G61" s="36"/>
      <c r="H61" s="36"/>
      <c r="I61" s="75"/>
      <c r="J61" s="193"/>
      <c r="K61" s="34"/>
      <c r="L61" s="34"/>
      <c r="M61" s="31"/>
      <c r="N61" s="23"/>
      <c r="O61" s="23"/>
      <c r="P61" s="23"/>
      <c r="Q61" s="33"/>
      <c r="R61" s="32"/>
      <c r="S61" s="23"/>
      <c r="T61" s="32"/>
      <c r="U61" s="183"/>
      <c r="V61" s="25"/>
      <c r="W61" s="25"/>
      <c r="X61" s="189"/>
      <c r="Y61" s="189"/>
      <c r="Z61" s="189"/>
      <c r="AA61" s="189"/>
      <c r="AB61" s="33"/>
      <c r="AC61" s="61"/>
      <c r="AD61" s="63"/>
      <c r="AE61" s="64"/>
      <c r="AF61" s="63"/>
      <c r="AG61" s="67"/>
      <c r="AH61" s="68"/>
      <c r="AI61" s="69"/>
      <c r="AJ61" s="70"/>
      <c r="AK61" s="70"/>
      <c r="AL61" s="70"/>
      <c r="AM61" s="63"/>
      <c r="AN61" s="64"/>
      <c r="AO61" s="63"/>
      <c r="AP61" s="67"/>
      <c r="AQ61" s="68"/>
      <c r="AR61" s="69"/>
      <c r="AS61" s="70"/>
      <c r="AT61" s="70"/>
      <c r="AU61" s="70"/>
      <c r="AV61" s="63"/>
      <c r="AW61" s="64"/>
      <c r="AX61" s="63"/>
      <c r="AY61" s="67"/>
      <c r="AZ61" s="68"/>
      <c r="BA61" s="69"/>
      <c r="BB61" s="70"/>
      <c r="BC61" s="70"/>
      <c r="BD61" s="70"/>
      <c r="BE61" s="63"/>
      <c r="BF61" s="64"/>
      <c r="BG61" s="63"/>
      <c r="BH61" s="67"/>
      <c r="BI61" s="68"/>
      <c r="BJ61" s="69"/>
      <c r="BK61" s="70"/>
      <c r="BL61" s="70"/>
      <c r="BM61" s="70"/>
      <c r="BN61" s="65"/>
      <c r="BO61" s="66"/>
      <c r="BP61" s="63"/>
      <c r="BQ61" s="67"/>
      <c r="BR61" s="68"/>
      <c r="BS61" s="69"/>
      <c r="BT61" s="70"/>
      <c r="BU61" s="70"/>
      <c r="BV61" s="70"/>
      <c r="BW61" s="65"/>
      <c r="BX61" s="66"/>
      <c r="BY61" s="63"/>
      <c r="BZ61" s="67"/>
      <c r="CA61" s="68"/>
      <c r="CB61" s="69"/>
      <c r="CC61" s="70"/>
      <c r="CD61" s="70"/>
      <c r="CE61" s="70"/>
      <c r="CF61" s="65"/>
      <c r="CG61" s="66"/>
      <c r="CH61" s="63"/>
      <c r="CI61" s="67"/>
      <c r="CJ61" s="68"/>
      <c r="CK61" s="69"/>
      <c r="CL61" s="70"/>
      <c r="CM61" s="70"/>
      <c r="CN61" s="70"/>
      <c r="CO61" s="71"/>
      <c r="CP61" s="68"/>
      <c r="CQ61" s="68"/>
      <c r="CR61" s="68"/>
      <c r="CS61" s="72"/>
    </row>
    <row r="62" spans="1:98">
      <c r="A62" s="19">
        <f>AB62</f>
        <v>1.1506912442396</v>
      </c>
      <c r="B62" s="39"/>
      <c r="C62" s="39"/>
      <c r="D62" s="39"/>
      <c r="E62" s="39"/>
      <c r="F62" s="39"/>
      <c r="G62" s="40" t="s">
        <v>190</v>
      </c>
      <c r="H62" s="40"/>
      <c r="I62" s="40"/>
      <c r="J62" s="190">
        <f>SUM(J6:J61)</f>
        <v>3255000</v>
      </c>
      <c r="K62" s="41">
        <f>SUM(K6:K61)</f>
        <v>1639</v>
      </c>
      <c r="L62" s="41">
        <f>SUM(L6:L61)</f>
        <v>690</v>
      </c>
      <c r="M62" s="41">
        <f>SUM(M6:M61)</f>
        <v>2862</v>
      </c>
      <c r="N62" s="41">
        <f>SUM(N6:N61)</f>
        <v>344</v>
      </c>
      <c r="O62" s="41">
        <f>SUM(O6:O61)</f>
        <v>5</v>
      </c>
      <c r="P62" s="41">
        <f>SUM(P6:P61)</f>
        <v>349</v>
      </c>
      <c r="Q62" s="42">
        <f>IFERROR(P62/M62,"-")</f>
        <v>0.1219426974144</v>
      </c>
      <c r="R62" s="78">
        <f>SUM(R6:R61)</f>
        <v>22</v>
      </c>
      <c r="S62" s="78">
        <f>SUM(S6:S61)</f>
        <v>79</v>
      </c>
      <c r="T62" s="42">
        <f>IFERROR(R62/P62,"-")</f>
        <v>0.063037249283668</v>
      </c>
      <c r="U62" s="184">
        <f>IFERROR(J62/P62,"-")</f>
        <v>9326.6475644699</v>
      </c>
      <c r="V62" s="44">
        <f>SUM(V6:V61)</f>
        <v>56</v>
      </c>
      <c r="W62" s="42">
        <f>IFERROR(V62/P62,"-")</f>
        <v>0.16045845272206</v>
      </c>
      <c r="X62" s="190">
        <f>SUM(X6:X61)</f>
        <v>3745500</v>
      </c>
      <c r="Y62" s="190">
        <f>IFERROR(X62/P62,"-")</f>
        <v>10732.091690544</v>
      </c>
      <c r="Z62" s="190">
        <f>IFERROR(X62/V62,"-")</f>
        <v>66883.928571429</v>
      </c>
      <c r="AA62" s="190">
        <f>X62-J62</f>
        <v>490500</v>
      </c>
      <c r="AB62" s="47">
        <f>X62/J62</f>
        <v>1.1506912442396</v>
      </c>
      <c r="AC62" s="60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7"/>
    <mergeCell ref="J52:J57"/>
    <mergeCell ref="U52:U57"/>
    <mergeCell ref="AA52:AA57"/>
    <mergeCell ref="AB52:AB57"/>
    <mergeCell ref="A58:A59"/>
    <mergeCell ref="J58:J59"/>
    <mergeCell ref="U58:U59"/>
    <mergeCell ref="AA58:AA59"/>
    <mergeCell ref="AB58:AB5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191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0.03</v>
      </c>
      <c r="B6" s="203" t="s">
        <v>192</v>
      </c>
      <c r="C6" s="203" t="s">
        <v>193</v>
      </c>
      <c r="D6" s="203" t="s">
        <v>194</v>
      </c>
      <c r="E6" s="203" t="s">
        <v>63</v>
      </c>
      <c r="F6" s="203" t="s">
        <v>64</v>
      </c>
      <c r="G6" s="203" t="s">
        <v>195</v>
      </c>
      <c r="H6" s="90" t="s">
        <v>196</v>
      </c>
      <c r="I6" s="90" t="s">
        <v>197</v>
      </c>
      <c r="J6" s="188">
        <v>100000</v>
      </c>
      <c r="K6" s="81">
        <v>13</v>
      </c>
      <c r="L6" s="81">
        <v>0</v>
      </c>
      <c r="M6" s="81">
        <v>19</v>
      </c>
      <c r="N6" s="91">
        <v>7</v>
      </c>
      <c r="O6" s="92">
        <v>0</v>
      </c>
      <c r="P6" s="93">
        <f>N6+O6</f>
        <v>7</v>
      </c>
      <c r="Q6" s="82">
        <f>IFERROR(P6/M6,"-")</f>
        <v>0.36842105263158</v>
      </c>
      <c r="R6" s="81">
        <v>0</v>
      </c>
      <c r="S6" s="81">
        <v>4</v>
      </c>
      <c r="T6" s="82">
        <f>IFERROR(S6/(O6+P6),"-")</f>
        <v>0.57142857142857</v>
      </c>
      <c r="U6" s="182">
        <f>IFERROR(J6/SUM(P6:P7),"-")</f>
        <v>6666.6666666667</v>
      </c>
      <c r="V6" s="84">
        <v>1</v>
      </c>
      <c r="W6" s="82">
        <f>IF(P6=0,"-",V6/P6)</f>
        <v>0.14285714285714</v>
      </c>
      <c r="X6" s="186">
        <v>3000</v>
      </c>
      <c r="Y6" s="187">
        <f>IFERROR(X6/P6,"-")</f>
        <v>428.57142857143</v>
      </c>
      <c r="Z6" s="187">
        <f>IFERROR(X6/V6,"-")</f>
        <v>3000</v>
      </c>
      <c r="AA6" s="188">
        <f>SUM(X6:X7)-SUM(J6:J7)</f>
        <v>-97000</v>
      </c>
      <c r="AB6" s="85">
        <f>SUM(X6:X7)/SUM(J6:J7)</f>
        <v>0.03</v>
      </c>
      <c r="AC6" s="79"/>
      <c r="AD6" s="94">
        <v>2</v>
      </c>
      <c r="AE6" s="95">
        <f>IF(P6=0,"",IF(AD6=0,"",(AD6/P6)))</f>
        <v>0.28571428571429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</v>
      </c>
      <c r="AN6" s="101">
        <f>IF(P6=0,"",IF(AM6=0,"",(AM6/P6)))</f>
        <v>0.14285714285714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0.42857142857143</v>
      </c>
      <c r="BG6" s="112">
        <v>1</v>
      </c>
      <c r="BH6" s="114">
        <f>IFERROR(BG6/BE6,"-")</f>
        <v>0.33333333333333</v>
      </c>
      <c r="BI6" s="115">
        <v>5000</v>
      </c>
      <c r="BJ6" s="116">
        <f>IFERROR(BI6/BE6,"-")</f>
        <v>1666.6666666667</v>
      </c>
      <c r="BK6" s="117">
        <v>1</v>
      </c>
      <c r="BL6" s="117"/>
      <c r="BM6" s="117"/>
      <c r="BN6" s="119">
        <v>1</v>
      </c>
      <c r="BO6" s="120">
        <f>IF(P6=0,"",IF(BN6=0,"",(BN6/P6)))</f>
        <v>0.14285714285714</v>
      </c>
      <c r="BP6" s="121">
        <v>1</v>
      </c>
      <c r="BQ6" s="122">
        <f>IFERROR(BP6/BN6,"-")</f>
        <v>1</v>
      </c>
      <c r="BR6" s="123">
        <v>3000</v>
      </c>
      <c r="BS6" s="124">
        <f>IFERROR(BR6/BN6,"-")</f>
        <v>3000</v>
      </c>
      <c r="BT6" s="125">
        <v>1</v>
      </c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198</v>
      </c>
      <c r="C7" s="203"/>
      <c r="D7" s="203"/>
      <c r="E7" s="203"/>
      <c r="F7" s="203" t="s">
        <v>82</v>
      </c>
      <c r="G7" s="203"/>
      <c r="H7" s="90"/>
      <c r="I7" s="90"/>
      <c r="J7" s="188"/>
      <c r="K7" s="81">
        <v>46</v>
      </c>
      <c r="L7" s="81">
        <v>23</v>
      </c>
      <c r="M7" s="81">
        <v>22</v>
      </c>
      <c r="N7" s="91">
        <v>8</v>
      </c>
      <c r="O7" s="92">
        <v>0</v>
      </c>
      <c r="P7" s="93">
        <f>N7+O7</f>
        <v>8</v>
      </c>
      <c r="Q7" s="82">
        <f>IFERROR(P7/M7,"-")</f>
        <v>0.36363636363636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0.125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0.125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1.07405</v>
      </c>
      <c r="B8" s="203" t="s">
        <v>199</v>
      </c>
      <c r="C8" s="203" t="s">
        <v>200</v>
      </c>
      <c r="D8" s="203" t="s">
        <v>194</v>
      </c>
      <c r="E8" s="203" t="s">
        <v>63</v>
      </c>
      <c r="F8" s="203" t="s">
        <v>64</v>
      </c>
      <c r="G8" s="203" t="s">
        <v>201</v>
      </c>
      <c r="H8" s="90" t="s">
        <v>202</v>
      </c>
      <c r="I8" s="90" t="s">
        <v>98</v>
      </c>
      <c r="J8" s="188">
        <v>80000</v>
      </c>
      <c r="K8" s="81">
        <v>30</v>
      </c>
      <c r="L8" s="81">
        <v>0</v>
      </c>
      <c r="M8" s="81">
        <v>62</v>
      </c>
      <c r="N8" s="91">
        <v>13</v>
      </c>
      <c r="O8" s="92">
        <v>0</v>
      </c>
      <c r="P8" s="93">
        <f>N8+O8</f>
        <v>13</v>
      </c>
      <c r="Q8" s="82">
        <f>IFERROR(P8/M8,"-")</f>
        <v>0.20967741935484</v>
      </c>
      <c r="R8" s="81">
        <v>0</v>
      </c>
      <c r="S8" s="81">
        <v>4</v>
      </c>
      <c r="T8" s="82">
        <f>IFERROR(S8/(O8+P8),"-")</f>
        <v>0.30769230769231</v>
      </c>
      <c r="U8" s="182">
        <f>IFERROR(J8/SUM(P8:P9),"-")</f>
        <v>2352.9411764706</v>
      </c>
      <c r="V8" s="84">
        <v>2</v>
      </c>
      <c r="W8" s="82">
        <f>IF(P8=0,"-",V8/P8)</f>
        <v>0.15384615384615</v>
      </c>
      <c r="X8" s="186">
        <v>8000</v>
      </c>
      <c r="Y8" s="187">
        <f>IFERROR(X8/P8,"-")</f>
        <v>615.38461538462</v>
      </c>
      <c r="Z8" s="187">
        <f>IFERROR(X8/V8,"-")</f>
        <v>4000</v>
      </c>
      <c r="AA8" s="188">
        <f>SUM(X8:X9)-SUM(J8:J9)</f>
        <v>5924</v>
      </c>
      <c r="AB8" s="85">
        <f>SUM(X8:X9)/SUM(J8:J9)</f>
        <v>1.07405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5</v>
      </c>
      <c r="AN8" s="101">
        <f>IF(P8=0,"",IF(AM8=0,"",(AM8/P8)))</f>
        <v>0.38461538461538</v>
      </c>
      <c r="AO8" s="100">
        <v>1</v>
      </c>
      <c r="AP8" s="102">
        <f>IFERROR(AP8/AM8,"-")</f>
        <v>0</v>
      </c>
      <c r="AQ8" s="103">
        <v>3000</v>
      </c>
      <c r="AR8" s="104">
        <f>IFERROR(AQ8/AM8,"-")</f>
        <v>600</v>
      </c>
      <c r="AS8" s="105">
        <v>1</v>
      </c>
      <c r="AT8" s="105"/>
      <c r="AU8" s="105"/>
      <c r="AV8" s="106">
        <v>3</v>
      </c>
      <c r="AW8" s="107">
        <f>IF(P8=0,"",IF(AV8=0,"",(AV8/P8)))</f>
        <v>0.23076923076923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0.076923076923077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0.15384615384615</v>
      </c>
      <c r="BP8" s="121">
        <v>1</v>
      </c>
      <c r="BQ8" s="122">
        <f>IFERROR(BP8/BN8,"-")</f>
        <v>0.5</v>
      </c>
      <c r="BR8" s="123">
        <v>5000</v>
      </c>
      <c r="BS8" s="124">
        <f>IFERROR(BR8/BN8,"-")</f>
        <v>2500</v>
      </c>
      <c r="BT8" s="125">
        <v>1</v>
      </c>
      <c r="BU8" s="125"/>
      <c r="BV8" s="125"/>
      <c r="BW8" s="126">
        <v>2</v>
      </c>
      <c r="BX8" s="127">
        <f>IF(P8=0,"",IF(BW8=0,"",(BW8/P8)))</f>
        <v>0.15384615384615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8000</v>
      </c>
      <c r="CQ8" s="141">
        <v>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203</v>
      </c>
      <c r="C9" s="203"/>
      <c r="D9" s="203"/>
      <c r="E9" s="203"/>
      <c r="F9" s="203" t="s">
        <v>82</v>
      </c>
      <c r="G9" s="203"/>
      <c r="H9" s="90"/>
      <c r="I9" s="90"/>
      <c r="J9" s="188"/>
      <c r="K9" s="81">
        <v>146</v>
      </c>
      <c r="L9" s="81">
        <v>72</v>
      </c>
      <c r="M9" s="81">
        <v>34</v>
      </c>
      <c r="N9" s="91">
        <v>21</v>
      </c>
      <c r="O9" s="92">
        <v>0</v>
      </c>
      <c r="P9" s="93">
        <f>N9+O9</f>
        <v>21</v>
      </c>
      <c r="Q9" s="82">
        <f>IFERROR(P9/M9,"-")</f>
        <v>0.61764705882353</v>
      </c>
      <c r="R9" s="81">
        <v>2</v>
      </c>
      <c r="S9" s="81">
        <v>4</v>
      </c>
      <c r="T9" s="82">
        <f>IFERROR(S9/(O9+P9),"-")</f>
        <v>0.19047619047619</v>
      </c>
      <c r="U9" s="182"/>
      <c r="V9" s="84">
        <v>1</v>
      </c>
      <c r="W9" s="82">
        <f>IF(P9=0,"-",V9/P9)</f>
        <v>0.047619047619048</v>
      </c>
      <c r="X9" s="186">
        <v>77924</v>
      </c>
      <c r="Y9" s="187">
        <f>IFERROR(X9/P9,"-")</f>
        <v>3710.6666666667</v>
      </c>
      <c r="Z9" s="187">
        <f>IFERROR(X9/V9,"-")</f>
        <v>77924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4</v>
      </c>
      <c r="AN9" s="101">
        <f>IF(P9=0,"",IF(AM9=0,"",(AM9/P9)))</f>
        <v>0.19047619047619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0.047619047619048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7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0.14285714285714</v>
      </c>
      <c r="BP9" s="121">
        <v>1</v>
      </c>
      <c r="BQ9" s="122">
        <f>IFERROR(BP9/BN9,"-")</f>
        <v>0.33333333333333</v>
      </c>
      <c r="BR9" s="123">
        <v>77924</v>
      </c>
      <c r="BS9" s="124">
        <f>IFERROR(BR9/BN9,"-")</f>
        <v>25974.666666667</v>
      </c>
      <c r="BT9" s="125"/>
      <c r="BU9" s="125"/>
      <c r="BV9" s="125">
        <v>1</v>
      </c>
      <c r="BW9" s="126">
        <v>5</v>
      </c>
      <c r="BX9" s="127">
        <f>IF(P9=0,"",IF(BW9=0,"",(BW9/P9)))</f>
        <v>0.23809523809524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1</v>
      </c>
      <c r="CG9" s="134">
        <f>IF(P9=0,"",IF(CF9=0,"",(CF9/P9)))</f>
        <v>0.047619047619048</v>
      </c>
      <c r="CH9" s="135">
        <v>1</v>
      </c>
      <c r="CI9" s="136">
        <f>IFERROR(CH9/CF9,"-")</f>
        <v>1</v>
      </c>
      <c r="CJ9" s="137">
        <v>138000</v>
      </c>
      <c r="CK9" s="138">
        <f>IFERROR(CJ9/CF9,"-")</f>
        <v>138000</v>
      </c>
      <c r="CL9" s="139"/>
      <c r="CM9" s="139"/>
      <c r="CN9" s="139">
        <v>1</v>
      </c>
      <c r="CO9" s="140">
        <v>1</v>
      </c>
      <c r="CP9" s="141">
        <v>77924</v>
      </c>
      <c r="CQ9" s="141">
        <v>138000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0.49402222222222</v>
      </c>
      <c r="B12" s="39"/>
      <c r="C12" s="39"/>
      <c r="D12" s="39"/>
      <c r="E12" s="39"/>
      <c r="F12" s="39"/>
      <c r="G12" s="40" t="s">
        <v>204</v>
      </c>
      <c r="H12" s="40"/>
      <c r="I12" s="40"/>
      <c r="J12" s="190">
        <f>SUM(J6:J11)</f>
        <v>180000</v>
      </c>
      <c r="K12" s="41">
        <f>SUM(K6:K11)</f>
        <v>235</v>
      </c>
      <c r="L12" s="41">
        <f>SUM(L6:L11)</f>
        <v>95</v>
      </c>
      <c r="M12" s="41">
        <f>SUM(M6:M11)</f>
        <v>137</v>
      </c>
      <c r="N12" s="41">
        <f>SUM(N6:N11)</f>
        <v>49</v>
      </c>
      <c r="O12" s="41">
        <f>SUM(O6:O11)</f>
        <v>0</v>
      </c>
      <c r="P12" s="41">
        <f>SUM(P6:P11)</f>
        <v>49</v>
      </c>
      <c r="Q12" s="42">
        <f>IFERROR(P12/M12,"-")</f>
        <v>0.35766423357664</v>
      </c>
      <c r="R12" s="78">
        <f>SUM(R6:R11)</f>
        <v>2</v>
      </c>
      <c r="S12" s="78">
        <f>SUM(S6:S11)</f>
        <v>12</v>
      </c>
      <c r="T12" s="42">
        <f>IFERROR(R12/P12,"-")</f>
        <v>0.040816326530612</v>
      </c>
      <c r="U12" s="184">
        <f>IFERROR(J12/P12,"-")</f>
        <v>3673.4693877551</v>
      </c>
      <c r="V12" s="44">
        <f>SUM(V6:V11)</f>
        <v>4</v>
      </c>
      <c r="W12" s="42">
        <f>IFERROR(V12/P12,"-")</f>
        <v>0.081632653061224</v>
      </c>
      <c r="X12" s="190">
        <f>SUM(X6:X11)</f>
        <v>88924</v>
      </c>
      <c r="Y12" s="190">
        <f>IFERROR(X12/P12,"-")</f>
        <v>1814.7755102041</v>
      </c>
      <c r="Z12" s="190">
        <f>IFERROR(X12/V12,"-")</f>
        <v>22231</v>
      </c>
      <c r="AA12" s="190">
        <f>X12-J12</f>
        <v>-91076</v>
      </c>
      <c r="AB12" s="47">
        <f>X12/J12</f>
        <v>0.49402222222222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