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<sst xmlns="http://schemas.openxmlformats.org/spreadsheetml/2006/main" uniqueCount="191">
  <si>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</si>
  <si>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</si>
  <si>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</si>
  <si>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</si>
  <si>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</si>
  <si>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</si>
  <si>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</si>
  <si>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</si>
  <si>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</si>
  <si>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</si>
  <si>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</si>
  <si>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</si>
  <si>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</si>
  <si>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</si>
  <si>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</si>
  <si>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</si>
  <si>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</si>
  <si>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</si>
  <si>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</si>
  <si>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</si>
  <si>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</si>
  <si>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</si>
  <si>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</si>
  <si>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</si>
  <si>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</si>
  <si>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</si>
  <si>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</si>
  <si>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</si>
  <si>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</si>
  <si>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</si>
  <si>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</si>
  <si>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</si>
  <si>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</si>
  <si>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</si>
  <si>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</si>
  <si>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</si>
  <si>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</si>
  <si>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</si>
  <si>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</si>
  <si>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</si>
  <si>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</si>
  <si>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</si>
  <si>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</si>
  <si>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</si>
  <si>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</si>
  <si>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</si>
  <si>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</si>
  <si>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</si>
  <si>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</si>
  <si>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</si>
  <si>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</si>
  <si>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</si>
  <si>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</si>
  <si>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</si>
  <si>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</si>
  <si>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</si>
  <si>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</si>
  <si>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</si>
  <si>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</si>
  <si>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</si>
  <si>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</si>
  <si>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ic1849</t>
  </si>
  <si>
    <t>デリヘル版3</t>
  </si>
  <si>
    <t>もう50代の熟女だけど</t>
  </si>
  <si>
    <t>lp01</t>
  </si>
  <si>
    <t>スポニチ関東</t>
  </si>
  <si>
    <t>4C終面全5段</t>
  </si>
  <si>
    <t>9月12日(土)</t>
  </si>
  <si>
    <t>ic1850</t>
  </si>
  <si>
    <t>スポニチ関西</t>
  </si>
  <si>
    <t>ic1851</t>
  </si>
  <si>
    <t>スポニチ西部</t>
  </si>
  <si>
    <t>ic1852</t>
  </si>
  <si>
    <t>スポニチ北海道</t>
  </si>
  <si>
    <t>ic1853</t>
  </si>
  <si>
    <t>(空電共通)</t>
  </si>
  <si>
    <t>空電</t>
  </si>
  <si>
    <t>空電 (共通)</t>
  </si>
  <si>
    <t>ic1854</t>
  </si>
  <si>
    <t>1日1回かんたん出会い隙間時間に少しだけでOK</t>
  </si>
  <si>
    <t>スポーツ報知関東</t>
  </si>
  <si>
    <t>9月05日(土)</t>
  </si>
  <si>
    <t>ic1855</t>
  </si>
  <si>
    <t>ic1856</t>
  </si>
  <si>
    <t>スポーツ報知関西</t>
  </si>
  <si>
    <t>全5段つかみ4回</t>
  </si>
  <si>
    <t>ic1857</t>
  </si>
  <si>
    <t>お祭り版</t>
  </si>
  <si>
    <t>出会い祭り</t>
  </si>
  <si>
    <t>ic1858</t>
  </si>
  <si>
    <t>デリヘル版2（コンシェルジュパーツ）</t>
  </si>
  <si>
    <t>女性が好きな私にとって神サイトです</t>
  </si>
  <si>
    <t>ic1859</t>
  </si>
  <si>
    <t>新書籍版</t>
  </si>
  <si>
    <t>逆指名祭り</t>
  </si>
  <si>
    <t>ic1860</t>
  </si>
  <si>
    <t>ic1861</t>
  </si>
  <si>
    <t>①旧デイリー風</t>
  </si>
  <si>
    <t>①女性が好きな私にとって神サイトです</t>
  </si>
  <si>
    <t>サンスポ関東</t>
  </si>
  <si>
    <t>半2段・半3段つかみ10段保証</t>
  </si>
  <si>
    <t>1～10日</t>
  </si>
  <si>
    <t>ic1862</t>
  </si>
  <si>
    <t>②大正版</t>
  </si>
  <si>
    <t>②学生いません！ギャルもいません！熟女！熟女！熟女！熟女！</t>
  </si>
  <si>
    <t>11～20日</t>
  </si>
  <si>
    <t>ic1863</t>
  </si>
  <si>
    <t>③求人風</t>
  </si>
  <si>
    <t>③もう５０代の熟女だけど</t>
  </si>
  <si>
    <t>21～31日</t>
  </si>
  <si>
    <t>ic1864</t>
  </si>
  <si>
    <t>ic1865</t>
  </si>
  <si>
    <t>サンスポ関西</t>
  </si>
  <si>
    <t>ic1866</t>
  </si>
  <si>
    <t>ic1867</t>
  </si>
  <si>
    <t>ic1868</t>
  </si>
  <si>
    <t>ic1869</t>
  </si>
  <si>
    <t>デイリースポーツ関西</t>
  </si>
  <si>
    <t>半2段つかみ20段保証</t>
  </si>
  <si>
    <t>20段保証</t>
  </si>
  <si>
    <t>ic1870</t>
  </si>
  <si>
    <t>ic1871</t>
  </si>
  <si>
    <t>ic1872</t>
  </si>
  <si>
    <t>④胸の上広告版</t>
  </si>
  <si>
    <t>④女性から逆指名</t>
  </si>
  <si>
    <t>ic1873</t>
  </si>
  <si>
    <t>ic1874</t>
  </si>
  <si>
    <t>①胸の上広告版</t>
  </si>
  <si>
    <t>①女性から逆指名</t>
  </si>
  <si>
    <t>ニッカン関西</t>
  </si>
  <si>
    <t>半2段つかみ１0段保証</t>
  </si>
  <si>
    <t>ic1875</t>
  </si>
  <si>
    <t>②旧デイリー風</t>
  </si>
  <si>
    <t>②女性が好きな私にとって神サイトです</t>
  </si>
  <si>
    <t>ic1876</t>
  </si>
  <si>
    <t>③大正版</t>
  </si>
  <si>
    <t>③学生いません！ギャルもいません！熟女！熟女！熟女！熟女！</t>
  </si>
  <si>
    <t>ic1877</t>
  </si>
  <si>
    <t>ic1878</t>
  </si>
  <si>
    <t>全5段</t>
  </si>
  <si>
    <t>9月04日(金)</t>
  </si>
  <si>
    <t>ic1879</t>
  </si>
  <si>
    <t>ic1880</t>
  </si>
  <si>
    <t>9月26日(土)</t>
  </si>
  <si>
    <t>ic1881</t>
  </si>
  <si>
    <t>ic1882</t>
  </si>
  <si>
    <t>9月06日(日)</t>
  </si>
  <si>
    <t>ic1883</t>
  </si>
  <si>
    <t>ic1884</t>
  </si>
  <si>
    <t>9月22日(火)</t>
  </si>
  <si>
    <t>ic1885</t>
  </si>
  <si>
    <t>ic1886</t>
  </si>
  <si>
    <t>1C終面全5段</t>
  </si>
  <si>
    <t>ic1887</t>
  </si>
  <si>
    <t>ic1888</t>
  </si>
  <si>
    <t>9月20日(日)</t>
  </si>
  <si>
    <t>ic1889</t>
  </si>
  <si>
    <t>ic1890</t>
  </si>
  <si>
    <t>ic1891</t>
  </si>
  <si>
    <t>ic1892</t>
  </si>
  <si>
    <t>ic1893</t>
  </si>
  <si>
    <t>ic1894</t>
  </si>
  <si>
    <t>九スポ</t>
  </si>
  <si>
    <t>ic1895</t>
  </si>
  <si>
    <t>ic1896</t>
  </si>
  <si>
    <t>クーポン版</t>
  </si>
  <si>
    <t>総額7300円出会いクーポン</t>
  </si>
  <si>
    <t>半5段・4件割</t>
  </si>
  <si>
    <t>9月13日(日)</t>
  </si>
  <si>
    <t>ic1897</t>
  </si>
  <si>
    <t>ic1898</t>
  </si>
  <si>
    <t>クーポン版(写真付）</t>
  </si>
  <si>
    <t>9月27日(日)</t>
  </si>
  <si>
    <t>ic1899</t>
  </si>
  <si>
    <t>ic1904</t>
  </si>
  <si>
    <t>記事枠</t>
  </si>
  <si>
    <t>ic1905</t>
  </si>
  <si>
    <t>新聞 TOTAL</t>
  </si>
  <si>
    <t>●雑誌 広告</t>
  </si>
  <si>
    <t>za175</t>
  </si>
  <si>
    <t>扶桑社</t>
  </si>
  <si>
    <t>--</t>
  </si>
  <si>
    <t>出会い熱望。私たち50代も真剣なんです。</t>
  </si>
  <si>
    <t>Tvnavi</t>
  </si>
  <si>
    <t>(月間Tvnavi)①</t>
  </si>
  <si>
    <t>9月24日(木)</t>
  </si>
  <si>
    <t>za176</t>
  </si>
  <si>
    <t>za177</t>
  </si>
  <si>
    <t>求む50歳以上の女性と恋愛・結婚したい男性</t>
  </si>
  <si>
    <t>za178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</si>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</sst>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53</v>
      </c>
      <c r="D6" s="195">
        <v>3487500</v>
      </c>
      <c r="E6" s="81">
        <v>1786</v>
      </c>
      <c r="F6" s="81">
        <v>807</v>
      </c>
      <c r="G6" s="81">
        <v>2913</v>
      </c>
      <c r="H6" s="91">
        <v>378</v>
      </c>
      <c r="I6" s="92">
        <v>4</v>
      </c>
      <c r="J6" s="145">
        <f>H6+I6</f>
        <v>382</v>
      </c>
      <c r="K6" s="82">
        <f>IFERROR(J6/G6,"-")</f>
        <v>0.1311362856162</v>
      </c>
      <c r="L6" s="81">
        <v>42</v>
      </c>
      <c r="M6" s="81">
        <v>77</v>
      </c>
      <c r="N6" s="82">
        <f>IFERROR(L6/J6,"-")</f>
        <v>0.10994764397906</v>
      </c>
      <c r="O6" s="83">
        <f>IFERROR(D6/J6,"-")</f>
        <v>9129.5811518325</v>
      </c>
      <c r="P6" s="84">
        <v>83</v>
      </c>
      <c r="Q6" s="82">
        <f>IFERROR(P6/J6,"-")</f>
        <v>0.21727748691099</v>
      </c>
      <c r="R6" s="200">
        <v>7370185</v>
      </c>
      <c r="S6" s="201">
        <f>IFERROR(R6/J6,"-")</f>
        <v>19293.678010471</v>
      </c>
      <c r="T6" s="201">
        <f>IFERROR(R6/P6,"-")</f>
        <v>88797.409638554</v>
      </c>
      <c r="U6" s="195">
        <f>IFERROR(R6-D6,"-")</f>
        <v>3882685</v>
      </c>
      <c r="V6" s="85">
        <f>R6/D6</f>
        <v>2.1133146953405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200000</v>
      </c>
      <c r="E7" s="81">
        <v>115</v>
      </c>
      <c r="F7" s="81">
        <v>53</v>
      </c>
      <c r="G7" s="81">
        <v>231</v>
      </c>
      <c r="H7" s="91">
        <v>24</v>
      </c>
      <c r="I7" s="92">
        <v>0</v>
      </c>
      <c r="J7" s="145">
        <f>H7+I7</f>
        <v>24</v>
      </c>
      <c r="K7" s="82">
        <f>IFERROR(J7/G7,"-")</f>
        <v>0.1038961038961</v>
      </c>
      <c r="L7" s="81">
        <v>3</v>
      </c>
      <c r="M7" s="81">
        <v>6</v>
      </c>
      <c r="N7" s="82">
        <f>IFERROR(L7/J7,"-")</f>
        <v>0.125</v>
      </c>
      <c r="O7" s="83">
        <f>IFERROR(D7/J7,"-")</f>
        <v>8333.3333333333</v>
      </c>
      <c r="P7" s="84">
        <v>5</v>
      </c>
      <c r="Q7" s="82">
        <f>IFERROR(P7/J7,"-")</f>
        <v>0.20833333333333</v>
      </c>
      <c r="R7" s="200">
        <v>842000</v>
      </c>
      <c r="S7" s="201">
        <f>IFERROR(R7/J7,"-")</f>
        <v>35083.333333333</v>
      </c>
      <c r="T7" s="201">
        <f>IFERROR(R7/P7,"-")</f>
        <v>168400</v>
      </c>
      <c r="U7" s="195">
        <f>IFERROR(R7-D7,"-")</f>
        <v>642000</v>
      </c>
      <c r="V7" s="85">
        <f>R7/D7</f>
        <v>4.21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3687500</v>
      </c>
      <c r="E10" s="41">
        <f>SUM(E6:E8)</f>
        <v>1901</v>
      </c>
      <c r="F10" s="41">
        <f>SUM(F6:F8)</f>
        <v>860</v>
      </c>
      <c r="G10" s="41">
        <f>SUM(G6:G8)</f>
        <v>3144</v>
      </c>
      <c r="H10" s="41">
        <f>SUM(H6:H8)</f>
        <v>402</v>
      </c>
      <c r="I10" s="41">
        <f>SUM(I6:I8)</f>
        <v>4</v>
      </c>
      <c r="J10" s="41">
        <f>SUM(J6:J8)</f>
        <v>406</v>
      </c>
      <c r="K10" s="42">
        <f>IFERROR(J10/G10,"-")</f>
        <v>0.12913486005089</v>
      </c>
      <c r="L10" s="78">
        <f>SUM(L6:L8)</f>
        <v>45</v>
      </c>
      <c r="M10" s="78">
        <f>SUM(M6:M8)</f>
        <v>83</v>
      </c>
      <c r="N10" s="42">
        <f>IFERROR(L10/J10,"-")</f>
        <v>0.11083743842365</v>
      </c>
      <c r="O10" s="43">
        <f>IFERROR(D10/J10,"-")</f>
        <v>9082.5123152709</v>
      </c>
      <c r="P10" s="44">
        <f>SUM(P6:P8)</f>
        <v>88</v>
      </c>
      <c r="Q10" s="42">
        <f>IFERROR(P10/J10,"-")</f>
        <v>0.21674876847291</v>
      </c>
      <c r="R10" s="45">
        <f>SUM(R6:R8)</f>
        <v>8212185</v>
      </c>
      <c r="S10" s="45">
        <f>IFERROR(R10/J10,"-")</f>
        <v>20227.056650246</v>
      </c>
      <c r="T10" s="45">
        <f>IFERROR(R10/P10,"-")</f>
        <v>93320.284090909</v>
      </c>
      <c r="U10" s="46">
        <f>SUM(U6:U8)</f>
        <v>4524685</v>
      </c>
      <c r="V10" s="47">
        <f>IFERROR(R10/D10,"-")</f>
        <v>2.227033220339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1.1378571428571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59</v>
      </c>
      <c r="L6" s="81">
        <v>0</v>
      </c>
      <c r="M6" s="81">
        <v>285</v>
      </c>
      <c r="N6" s="91">
        <v>22</v>
      </c>
      <c r="O6" s="92">
        <v>1</v>
      </c>
      <c r="P6" s="93">
        <f>N6+O6</f>
        <v>23</v>
      </c>
      <c r="Q6" s="82">
        <f>IFERROR(P6/M6,"-")</f>
        <v>0.080701754385965</v>
      </c>
      <c r="R6" s="81">
        <v>0</v>
      </c>
      <c r="S6" s="81">
        <v>5</v>
      </c>
      <c r="T6" s="82">
        <f>IFERROR(S6/(O6+P6),"-")</f>
        <v>0.20833333333333</v>
      </c>
      <c r="U6" s="182">
        <f>IFERROR(J6/SUM(P6:P10),"-")</f>
        <v>9210.5263157895</v>
      </c>
      <c r="V6" s="84">
        <v>3</v>
      </c>
      <c r="W6" s="82">
        <f>IF(P6=0,"-",V6/P6)</f>
        <v>0.1304347826087</v>
      </c>
      <c r="X6" s="186">
        <v>16000</v>
      </c>
      <c r="Y6" s="187">
        <f>IFERROR(X6/P6,"-")</f>
        <v>695.65217391304</v>
      </c>
      <c r="Z6" s="187">
        <f>IFERROR(X6/V6,"-")</f>
        <v>5333.3333333333</v>
      </c>
      <c r="AA6" s="188">
        <f>SUM(X6:X10)-SUM(J6:J10)</f>
        <v>96500</v>
      </c>
      <c r="AB6" s="85">
        <f>SUM(X6:X10)/SUM(J6:J10)</f>
        <v>1.1378571428571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0.1304347826087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1000</v>
      </c>
      <c r="AS6" s="105">
        <v>1</v>
      </c>
      <c r="AT6" s="105"/>
      <c r="AU6" s="105"/>
      <c r="AV6" s="106">
        <v>4</v>
      </c>
      <c r="AW6" s="107">
        <f>IF(P6=0,"",IF(AV6=0,"",(AV6/P6)))</f>
        <v>0.17391304347826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0.30434782608696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8</v>
      </c>
      <c r="BO6" s="120">
        <f>IF(P6=0,"",IF(BN6=0,"",(BN6/P6)))</f>
        <v>0.34782608695652</v>
      </c>
      <c r="BP6" s="121">
        <v>2</v>
      </c>
      <c r="BQ6" s="122">
        <f>IFERROR(BP6/BN6,"-")</f>
        <v>0.25</v>
      </c>
      <c r="BR6" s="123">
        <v>13000</v>
      </c>
      <c r="BS6" s="124">
        <f>IFERROR(BR6/BN6,"-")</f>
        <v>1625</v>
      </c>
      <c r="BT6" s="125">
        <v>2</v>
      </c>
      <c r="BU6" s="125"/>
      <c r="BV6" s="125"/>
      <c r="BW6" s="126">
        <v>1</v>
      </c>
      <c r="BX6" s="127">
        <f>IF(P6=0,"",IF(BW6=0,"",(BW6/P6)))</f>
        <v>0.043478260869565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16000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34</v>
      </c>
      <c r="L7" s="81">
        <v>0</v>
      </c>
      <c r="M7" s="81">
        <v>173</v>
      </c>
      <c r="N7" s="91">
        <v>17</v>
      </c>
      <c r="O7" s="92">
        <v>1</v>
      </c>
      <c r="P7" s="93">
        <f>N7+O7</f>
        <v>18</v>
      </c>
      <c r="Q7" s="82">
        <f>IFERROR(P7/M7,"-")</f>
        <v>0.10404624277457</v>
      </c>
      <c r="R7" s="81">
        <v>1</v>
      </c>
      <c r="S7" s="81">
        <v>6</v>
      </c>
      <c r="T7" s="82">
        <f>IFERROR(S7/(O7+P7),"-")</f>
        <v>0.31578947368421</v>
      </c>
      <c r="U7" s="182"/>
      <c r="V7" s="84">
        <v>3</v>
      </c>
      <c r="W7" s="82">
        <f>IF(P7=0,"-",V7/P7)</f>
        <v>0.16666666666667</v>
      </c>
      <c r="X7" s="186">
        <v>28000</v>
      </c>
      <c r="Y7" s="187">
        <f>IFERROR(X7/P7,"-")</f>
        <v>1555.5555555556</v>
      </c>
      <c r="Z7" s="187">
        <f>IFERROR(X7/V7,"-")</f>
        <v>9333.3333333333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0.055555555555556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0.055555555555556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0.16666666666667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7</v>
      </c>
      <c r="BX7" s="127">
        <f>IF(P7=0,"",IF(BW7=0,"",(BW7/P7)))</f>
        <v>0.38888888888889</v>
      </c>
      <c r="BY7" s="128">
        <v>4</v>
      </c>
      <c r="BZ7" s="129">
        <f>IFERROR(BY7/BW7,"-")</f>
        <v>0.57142857142857</v>
      </c>
      <c r="CA7" s="130">
        <v>58000</v>
      </c>
      <c r="CB7" s="131">
        <f>IFERROR(CA7/BW7,"-")</f>
        <v>8285.7142857143</v>
      </c>
      <c r="CC7" s="132">
        <v>1</v>
      </c>
      <c r="CD7" s="132">
        <v>2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28000</v>
      </c>
      <c r="CQ7" s="141">
        <v>30000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17</v>
      </c>
      <c r="L8" s="81">
        <v>0</v>
      </c>
      <c r="M8" s="81">
        <v>77</v>
      </c>
      <c r="N8" s="91">
        <v>8</v>
      </c>
      <c r="O8" s="92">
        <v>0</v>
      </c>
      <c r="P8" s="93">
        <f>N8+O8</f>
        <v>8</v>
      </c>
      <c r="Q8" s="82">
        <f>IFERROR(P8/M8,"-")</f>
        <v>0.1038961038961</v>
      </c>
      <c r="R8" s="81">
        <v>1</v>
      </c>
      <c r="S8" s="81">
        <v>3</v>
      </c>
      <c r="T8" s="82">
        <f>IFERROR(S8/(O8+P8),"-")</f>
        <v>0.375</v>
      </c>
      <c r="U8" s="182"/>
      <c r="V8" s="84">
        <v>3</v>
      </c>
      <c r="W8" s="82">
        <f>IF(P8=0,"-",V8/P8)</f>
        <v>0.375</v>
      </c>
      <c r="X8" s="186">
        <v>23000</v>
      </c>
      <c r="Y8" s="187">
        <f>IFERROR(X8/P8,"-")</f>
        <v>2875</v>
      </c>
      <c r="Z8" s="187">
        <f>IFERROR(X8/V8,"-")</f>
        <v>7666.6666666667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0.5</v>
      </c>
      <c r="BP8" s="121">
        <v>3</v>
      </c>
      <c r="BQ8" s="122">
        <f>IFERROR(BP8/BN8,"-")</f>
        <v>0.75</v>
      </c>
      <c r="BR8" s="123">
        <v>35000</v>
      </c>
      <c r="BS8" s="124">
        <f>IFERROR(BR8/BN8,"-")</f>
        <v>8750</v>
      </c>
      <c r="BT8" s="125"/>
      <c r="BU8" s="125">
        <v>1</v>
      </c>
      <c r="BV8" s="125">
        <v>2</v>
      </c>
      <c r="BW8" s="126">
        <v>2</v>
      </c>
      <c r="BX8" s="127">
        <f>IF(P8=0,"",IF(BW8=0,"",(BW8/P8)))</f>
        <v>0.25</v>
      </c>
      <c r="BY8" s="128">
        <v>1</v>
      </c>
      <c r="BZ8" s="129">
        <f>IFERROR(BY8/BW8,"-")</f>
        <v>0.5</v>
      </c>
      <c r="CA8" s="130">
        <v>8000</v>
      </c>
      <c r="CB8" s="131">
        <f>IFERROR(CA8/BW8,"-")</f>
        <v>4000</v>
      </c>
      <c r="CC8" s="132"/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23000</v>
      </c>
      <c r="CQ8" s="141">
        <v>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8</v>
      </c>
      <c r="L9" s="81">
        <v>0</v>
      </c>
      <c r="M9" s="81">
        <v>48</v>
      </c>
      <c r="N9" s="91">
        <v>2</v>
      </c>
      <c r="O9" s="92">
        <v>0</v>
      </c>
      <c r="P9" s="93">
        <f>N9+O9</f>
        <v>2</v>
      </c>
      <c r="Q9" s="82">
        <f>IFERROR(P9/M9,"-")</f>
        <v>0.041666666666667</v>
      </c>
      <c r="R9" s="81">
        <v>0</v>
      </c>
      <c r="S9" s="81">
        <v>1</v>
      </c>
      <c r="T9" s="82">
        <f>IFERROR(S9/(O9+P9),"-")</f>
        <v>0.5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147</v>
      </c>
      <c r="L10" s="81">
        <v>118</v>
      </c>
      <c r="M10" s="81">
        <v>57</v>
      </c>
      <c r="N10" s="91">
        <v>24</v>
      </c>
      <c r="O10" s="92">
        <v>1</v>
      </c>
      <c r="P10" s="93">
        <f>N10+O10</f>
        <v>25</v>
      </c>
      <c r="Q10" s="82">
        <f>IFERROR(P10/M10,"-")</f>
        <v>0.43859649122807</v>
      </c>
      <c r="R10" s="81">
        <v>4</v>
      </c>
      <c r="S10" s="81">
        <v>3</v>
      </c>
      <c r="T10" s="82">
        <f>IFERROR(S10/(O10+P10),"-")</f>
        <v>0.11538461538462</v>
      </c>
      <c r="U10" s="182"/>
      <c r="V10" s="84">
        <v>6</v>
      </c>
      <c r="W10" s="82">
        <f>IF(P10=0,"-",V10/P10)</f>
        <v>0.24</v>
      </c>
      <c r="X10" s="186">
        <v>729500</v>
      </c>
      <c r="Y10" s="187">
        <f>IFERROR(X10/P10,"-")</f>
        <v>29180</v>
      </c>
      <c r="Z10" s="187">
        <f>IFERROR(X10/V10,"-")</f>
        <v>121583.33333333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9</v>
      </c>
      <c r="BF10" s="113">
        <f>IF(P10=0,"",IF(BE10=0,"",(BE10/P10)))</f>
        <v>0.36</v>
      </c>
      <c r="BG10" s="112">
        <v>3</v>
      </c>
      <c r="BH10" s="114">
        <f>IFERROR(BG10/BE10,"-")</f>
        <v>0.33333333333333</v>
      </c>
      <c r="BI10" s="115">
        <v>471000</v>
      </c>
      <c r="BJ10" s="116">
        <f>IFERROR(BI10/BE10,"-")</f>
        <v>52333.333333333</v>
      </c>
      <c r="BK10" s="117"/>
      <c r="BL10" s="117">
        <v>1</v>
      </c>
      <c r="BM10" s="117">
        <v>2</v>
      </c>
      <c r="BN10" s="119">
        <v>10</v>
      </c>
      <c r="BO10" s="120">
        <f>IF(P10=0,"",IF(BN10=0,"",(BN10/P10)))</f>
        <v>0.4</v>
      </c>
      <c r="BP10" s="121">
        <v>4</v>
      </c>
      <c r="BQ10" s="122">
        <f>IFERROR(BP10/BN10,"-")</f>
        <v>0.4</v>
      </c>
      <c r="BR10" s="123">
        <v>435500</v>
      </c>
      <c r="BS10" s="124">
        <f>IFERROR(BR10/BN10,"-")</f>
        <v>43550</v>
      </c>
      <c r="BT10" s="125">
        <v>2</v>
      </c>
      <c r="BU10" s="125"/>
      <c r="BV10" s="125">
        <v>2</v>
      </c>
      <c r="BW10" s="126">
        <v>4</v>
      </c>
      <c r="BX10" s="127">
        <f>IF(P10=0,"",IF(BW10=0,"",(BW10/P10)))</f>
        <v>0.16</v>
      </c>
      <c r="BY10" s="128">
        <v>1</v>
      </c>
      <c r="BZ10" s="129">
        <f>IFERROR(BY10/BW10,"-")</f>
        <v>0.25</v>
      </c>
      <c r="CA10" s="130">
        <v>14000</v>
      </c>
      <c r="CB10" s="131">
        <f>IFERROR(CA10/BW10,"-")</f>
        <v>3500</v>
      </c>
      <c r="CC10" s="132"/>
      <c r="CD10" s="132"/>
      <c r="CE10" s="132">
        <v>1</v>
      </c>
      <c r="CF10" s="133">
        <v>1</v>
      </c>
      <c r="CG10" s="134">
        <f>IF(P10=0,"",IF(CF10=0,"",(CF10/P10)))</f>
        <v>0.04</v>
      </c>
      <c r="CH10" s="135">
        <v>1</v>
      </c>
      <c r="CI10" s="136">
        <f>IFERROR(CH10/CF10,"-")</f>
        <v>1</v>
      </c>
      <c r="CJ10" s="137">
        <v>65000</v>
      </c>
      <c r="CK10" s="138">
        <f>IFERROR(CJ10/CF10,"-")</f>
        <v>65000</v>
      </c>
      <c r="CL10" s="139"/>
      <c r="CM10" s="139"/>
      <c r="CN10" s="139">
        <v>1</v>
      </c>
      <c r="CO10" s="140">
        <v>6</v>
      </c>
      <c r="CP10" s="141">
        <v>729500</v>
      </c>
      <c r="CQ10" s="141">
        <v>420000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1.0075</v>
      </c>
      <c r="B11" s="203" t="s">
        <v>78</v>
      </c>
      <c r="C11" s="203"/>
      <c r="D11" s="203" t="s">
        <v>62</v>
      </c>
      <c r="E11" s="203" t="s">
        <v>79</v>
      </c>
      <c r="F11" s="203" t="s">
        <v>64</v>
      </c>
      <c r="G11" s="203" t="s">
        <v>80</v>
      </c>
      <c r="H11" s="90" t="s">
        <v>66</v>
      </c>
      <c r="I11" s="204" t="s">
        <v>81</v>
      </c>
      <c r="J11" s="188">
        <v>400000</v>
      </c>
      <c r="K11" s="81">
        <v>47</v>
      </c>
      <c r="L11" s="81">
        <v>0</v>
      </c>
      <c r="M11" s="81">
        <v>314</v>
      </c>
      <c r="N11" s="91">
        <v>24</v>
      </c>
      <c r="O11" s="92">
        <v>0</v>
      </c>
      <c r="P11" s="93">
        <f>N11+O11</f>
        <v>24</v>
      </c>
      <c r="Q11" s="82">
        <f>IFERROR(P11/M11,"-")</f>
        <v>0.076433121019108</v>
      </c>
      <c r="R11" s="81">
        <v>3</v>
      </c>
      <c r="S11" s="81">
        <v>5</v>
      </c>
      <c r="T11" s="82">
        <f>IFERROR(S11/(O11+P11),"-")</f>
        <v>0.20833333333333</v>
      </c>
      <c r="U11" s="182">
        <f>IFERROR(J11/SUM(P11:P12),"-")</f>
        <v>9523.8095238095</v>
      </c>
      <c r="V11" s="84">
        <v>5</v>
      </c>
      <c r="W11" s="82">
        <f>IF(P11=0,"-",V11/P11)</f>
        <v>0.20833333333333</v>
      </c>
      <c r="X11" s="186">
        <v>393000</v>
      </c>
      <c r="Y11" s="187">
        <f>IFERROR(X11/P11,"-")</f>
        <v>16375</v>
      </c>
      <c r="Z11" s="187">
        <f>IFERROR(X11/V11,"-")</f>
        <v>78600</v>
      </c>
      <c r="AA11" s="188">
        <f>SUM(X11:X12)-SUM(J11:J12)</f>
        <v>3000</v>
      </c>
      <c r="AB11" s="85">
        <f>SUM(X11:X12)/SUM(J11:J12)</f>
        <v>1.0075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0.041666666666667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11</v>
      </c>
      <c r="BF11" s="113">
        <f>IF(P11=0,"",IF(BE11=0,"",(BE11/P11)))</f>
        <v>0.45833333333333</v>
      </c>
      <c r="BG11" s="112">
        <v>2</v>
      </c>
      <c r="BH11" s="114">
        <f>IFERROR(BG11/BE11,"-")</f>
        <v>0.18181818181818</v>
      </c>
      <c r="BI11" s="115">
        <v>23000</v>
      </c>
      <c r="BJ11" s="116">
        <f>IFERROR(BI11/BE11,"-")</f>
        <v>2090.9090909091</v>
      </c>
      <c r="BK11" s="117">
        <v>1</v>
      </c>
      <c r="BL11" s="117"/>
      <c r="BM11" s="117">
        <v>1</v>
      </c>
      <c r="BN11" s="119">
        <v>9</v>
      </c>
      <c r="BO11" s="120">
        <f>IF(P11=0,"",IF(BN11=0,"",(BN11/P11)))</f>
        <v>0.375</v>
      </c>
      <c r="BP11" s="121">
        <v>2</v>
      </c>
      <c r="BQ11" s="122">
        <f>IFERROR(BP11/BN11,"-")</f>
        <v>0.22222222222222</v>
      </c>
      <c r="BR11" s="123">
        <v>15000</v>
      </c>
      <c r="BS11" s="124">
        <f>IFERROR(BR11/BN11,"-")</f>
        <v>1666.6666666667</v>
      </c>
      <c r="BT11" s="125">
        <v>2</v>
      </c>
      <c r="BU11" s="125"/>
      <c r="BV11" s="125"/>
      <c r="BW11" s="126">
        <v>3</v>
      </c>
      <c r="BX11" s="127">
        <f>IF(P11=0,"",IF(BW11=0,"",(BW11/P11)))</f>
        <v>0.125</v>
      </c>
      <c r="BY11" s="128">
        <v>2</v>
      </c>
      <c r="BZ11" s="129">
        <f>IFERROR(BY11/BW11,"-")</f>
        <v>0.66666666666667</v>
      </c>
      <c r="CA11" s="130">
        <v>355000</v>
      </c>
      <c r="CB11" s="131">
        <f>IFERROR(CA11/BW11,"-")</f>
        <v>118333.33333333</v>
      </c>
      <c r="CC11" s="132"/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5</v>
      </c>
      <c r="CP11" s="141">
        <v>393000</v>
      </c>
      <c r="CQ11" s="141">
        <v>340000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82</v>
      </c>
      <c r="C12" s="203"/>
      <c r="D12" s="203" t="s">
        <v>62</v>
      </c>
      <c r="E12" s="203" t="s">
        <v>79</v>
      </c>
      <c r="F12" s="203" t="s">
        <v>76</v>
      </c>
      <c r="G12" s="203"/>
      <c r="H12" s="90"/>
      <c r="I12" s="90"/>
      <c r="J12" s="188"/>
      <c r="K12" s="81">
        <v>87</v>
      </c>
      <c r="L12" s="81">
        <v>65</v>
      </c>
      <c r="M12" s="81">
        <v>28</v>
      </c>
      <c r="N12" s="91">
        <v>18</v>
      </c>
      <c r="O12" s="92">
        <v>0</v>
      </c>
      <c r="P12" s="93">
        <f>N12+O12</f>
        <v>18</v>
      </c>
      <c r="Q12" s="82">
        <f>IFERROR(P12/M12,"-")</f>
        <v>0.64285714285714</v>
      </c>
      <c r="R12" s="81">
        <v>1</v>
      </c>
      <c r="S12" s="81">
        <v>2</v>
      </c>
      <c r="T12" s="82">
        <f>IFERROR(S12/(O12+P12),"-")</f>
        <v>0.11111111111111</v>
      </c>
      <c r="U12" s="182"/>
      <c r="V12" s="84">
        <v>1</v>
      </c>
      <c r="W12" s="82">
        <f>IF(P12=0,"-",V12/P12)</f>
        <v>0.055555555555556</v>
      </c>
      <c r="X12" s="186">
        <v>10000</v>
      </c>
      <c r="Y12" s="187">
        <f>IFERROR(X12/P12,"-")</f>
        <v>555.55555555556</v>
      </c>
      <c r="Z12" s="187">
        <f>IFERROR(X12/V12,"-")</f>
        <v>10000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4</v>
      </c>
      <c r="BF12" s="113">
        <f>IF(P12=0,"",IF(BE12=0,"",(BE12/P12)))</f>
        <v>0.22222222222222</v>
      </c>
      <c r="BG12" s="112">
        <v>1</v>
      </c>
      <c r="BH12" s="114">
        <f>IFERROR(BG12/BE12,"-")</f>
        <v>0.25</v>
      </c>
      <c r="BI12" s="115">
        <v>20000</v>
      </c>
      <c r="BJ12" s="116">
        <f>IFERROR(BI12/BE12,"-")</f>
        <v>5000</v>
      </c>
      <c r="BK12" s="117"/>
      <c r="BL12" s="117"/>
      <c r="BM12" s="117">
        <v>1</v>
      </c>
      <c r="BN12" s="119">
        <v>8</v>
      </c>
      <c r="BO12" s="120">
        <f>IF(P12=0,"",IF(BN12=0,"",(BN12/P12)))</f>
        <v>0.44444444444444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5</v>
      </c>
      <c r="BX12" s="127">
        <f>IF(P12=0,"",IF(BW12=0,"",(BW12/P12)))</f>
        <v>0.27777777777778</v>
      </c>
      <c r="BY12" s="128">
        <v>2</v>
      </c>
      <c r="BZ12" s="129">
        <f>IFERROR(BY12/BW12,"-")</f>
        <v>0.4</v>
      </c>
      <c r="CA12" s="130">
        <v>28000</v>
      </c>
      <c r="CB12" s="131">
        <f>IFERROR(CA12/BW12,"-")</f>
        <v>5600</v>
      </c>
      <c r="CC12" s="132"/>
      <c r="CD12" s="132">
        <v>1</v>
      </c>
      <c r="CE12" s="132">
        <v>1</v>
      </c>
      <c r="CF12" s="133">
        <v>1</v>
      </c>
      <c r="CG12" s="134">
        <f>IF(P12=0,"",IF(CF12=0,"",(CF12/P12)))</f>
        <v>0.055555555555556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1</v>
      </c>
      <c r="CP12" s="141">
        <v>10000</v>
      </c>
      <c r="CQ12" s="141">
        <v>20000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0.26428571428571</v>
      </c>
      <c r="B13" s="203" t="s">
        <v>83</v>
      </c>
      <c r="C13" s="203"/>
      <c r="D13" s="203" t="s">
        <v>62</v>
      </c>
      <c r="E13" s="203" t="s">
        <v>63</v>
      </c>
      <c r="F13" s="203" t="s">
        <v>64</v>
      </c>
      <c r="G13" s="203" t="s">
        <v>84</v>
      </c>
      <c r="H13" s="90" t="s">
        <v>85</v>
      </c>
      <c r="I13" s="90"/>
      <c r="J13" s="188">
        <v>280000</v>
      </c>
      <c r="K13" s="81">
        <v>36</v>
      </c>
      <c r="L13" s="81">
        <v>0</v>
      </c>
      <c r="M13" s="81">
        <v>105</v>
      </c>
      <c r="N13" s="91">
        <v>10</v>
      </c>
      <c r="O13" s="92">
        <v>0</v>
      </c>
      <c r="P13" s="93">
        <f>N13+O13</f>
        <v>10</v>
      </c>
      <c r="Q13" s="82">
        <f>IFERROR(P13/M13,"-")</f>
        <v>0.095238095238095</v>
      </c>
      <c r="R13" s="81">
        <v>0</v>
      </c>
      <c r="S13" s="81">
        <v>2</v>
      </c>
      <c r="T13" s="82">
        <f>IFERROR(S13/(O13+P13),"-")</f>
        <v>0.2</v>
      </c>
      <c r="U13" s="182">
        <f>IFERROR(J13/SUM(P13:P17),"-")</f>
        <v>6222.2222222222</v>
      </c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>
        <f>SUM(X13:X17)-SUM(J13:J17)</f>
        <v>-206000</v>
      </c>
      <c r="AB13" s="85">
        <f>SUM(X13:X17)/SUM(J13:J17)</f>
        <v>0.26428571428571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4</v>
      </c>
      <c r="BF13" s="113">
        <f>IF(P13=0,"",IF(BE13=0,"",(BE13/P13)))</f>
        <v>0.4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4</v>
      </c>
      <c r="BX13" s="127">
        <f>IF(P13=0,"",IF(BW13=0,"",(BW13/P13)))</f>
        <v>0.4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86</v>
      </c>
      <c r="C14" s="203"/>
      <c r="D14" s="203" t="s">
        <v>87</v>
      </c>
      <c r="E14" s="203" t="s">
        <v>88</v>
      </c>
      <c r="F14" s="203" t="s">
        <v>64</v>
      </c>
      <c r="G14" s="203" t="s">
        <v>84</v>
      </c>
      <c r="H14" s="90" t="s">
        <v>85</v>
      </c>
      <c r="I14" s="90"/>
      <c r="J14" s="188"/>
      <c r="K14" s="81">
        <v>6</v>
      </c>
      <c r="L14" s="81">
        <v>0</v>
      </c>
      <c r="M14" s="81">
        <v>50</v>
      </c>
      <c r="N14" s="91">
        <v>2</v>
      </c>
      <c r="O14" s="92">
        <v>0</v>
      </c>
      <c r="P14" s="93">
        <f>N14+O14</f>
        <v>2</v>
      </c>
      <c r="Q14" s="82">
        <f>IFERROR(P14/M14,"-")</f>
        <v>0.04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2</v>
      </c>
      <c r="W14" s="82">
        <f>IF(P14=0,"-",V14/P14)</f>
        <v>1</v>
      </c>
      <c r="X14" s="186">
        <v>6000</v>
      </c>
      <c r="Y14" s="187">
        <f>IFERROR(X14/P14,"-")</f>
        <v>3000</v>
      </c>
      <c r="Z14" s="187">
        <f>IFERROR(X14/V14,"-")</f>
        <v>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>
        <v>1</v>
      </c>
      <c r="BQ14" s="122">
        <f>IFERROR(BP14/BN14,"-")</f>
        <v>1</v>
      </c>
      <c r="BR14" s="123">
        <v>3000</v>
      </c>
      <c r="BS14" s="124">
        <f>IFERROR(BR14/BN14,"-")</f>
        <v>3000</v>
      </c>
      <c r="BT14" s="125">
        <v>1</v>
      </c>
      <c r="BU14" s="125"/>
      <c r="BV14" s="125"/>
      <c r="BW14" s="126">
        <v>1</v>
      </c>
      <c r="BX14" s="127">
        <f>IF(P14=0,"",IF(BW14=0,"",(BW14/P14)))</f>
        <v>0.5</v>
      </c>
      <c r="BY14" s="128">
        <v>1</v>
      </c>
      <c r="BZ14" s="129">
        <f>IFERROR(BY14/BW14,"-")</f>
        <v>1</v>
      </c>
      <c r="CA14" s="130">
        <v>3000</v>
      </c>
      <c r="CB14" s="131">
        <f>IFERROR(CA14/BW14,"-")</f>
        <v>3000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6000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91</v>
      </c>
      <c r="F15" s="203" t="s">
        <v>64</v>
      </c>
      <c r="G15" s="203" t="s">
        <v>84</v>
      </c>
      <c r="H15" s="90" t="s">
        <v>85</v>
      </c>
      <c r="I15" s="90"/>
      <c r="J15" s="188"/>
      <c r="K15" s="81">
        <v>13</v>
      </c>
      <c r="L15" s="81">
        <v>0</v>
      </c>
      <c r="M15" s="81">
        <v>66</v>
      </c>
      <c r="N15" s="91">
        <v>4</v>
      </c>
      <c r="O15" s="92">
        <v>0</v>
      </c>
      <c r="P15" s="93">
        <f>N15+O15</f>
        <v>4</v>
      </c>
      <c r="Q15" s="82">
        <f>IFERROR(P15/M15,"-")</f>
        <v>0.060606060606061</v>
      </c>
      <c r="R15" s="81">
        <v>0</v>
      </c>
      <c r="S15" s="81">
        <v>1</v>
      </c>
      <c r="T15" s="82">
        <f>IFERROR(S15/(O15+P15),"-")</f>
        <v>0.25</v>
      </c>
      <c r="U15" s="182"/>
      <c r="V15" s="84">
        <v>1</v>
      </c>
      <c r="W15" s="82">
        <f>IF(P15=0,"-",V15/P15)</f>
        <v>0.25</v>
      </c>
      <c r="X15" s="186">
        <v>3000</v>
      </c>
      <c r="Y15" s="187">
        <f>IFERROR(X15/P15,"-")</f>
        <v>750</v>
      </c>
      <c r="Z15" s="187">
        <f>IFERROR(X15/V15,"-")</f>
        <v>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0.25</v>
      </c>
      <c r="BG15" s="112">
        <v>1</v>
      </c>
      <c r="BH15" s="114">
        <f>IFERROR(BG15/BE15,"-")</f>
        <v>1</v>
      </c>
      <c r="BI15" s="115">
        <v>3000</v>
      </c>
      <c r="BJ15" s="116">
        <f>IFERROR(BI15/BE15,"-")</f>
        <v>3000</v>
      </c>
      <c r="BK15" s="117">
        <v>1</v>
      </c>
      <c r="BL15" s="117"/>
      <c r="BM15" s="117"/>
      <c r="BN15" s="119">
        <v>2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1</v>
      </c>
      <c r="CG15" s="134">
        <f>IF(P15=0,"",IF(CF15=0,"",(CF15/P15)))</f>
        <v>0.25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1</v>
      </c>
      <c r="CP15" s="141">
        <v>3000</v>
      </c>
      <c r="CQ15" s="141">
        <v>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93</v>
      </c>
      <c r="E16" s="203" t="s">
        <v>94</v>
      </c>
      <c r="F16" s="203" t="s">
        <v>64</v>
      </c>
      <c r="G16" s="203" t="s">
        <v>84</v>
      </c>
      <c r="H16" s="90" t="s">
        <v>85</v>
      </c>
      <c r="I16" s="90"/>
      <c r="J16" s="188"/>
      <c r="K16" s="81">
        <v>8</v>
      </c>
      <c r="L16" s="81">
        <v>0</v>
      </c>
      <c r="M16" s="81">
        <v>41</v>
      </c>
      <c r="N16" s="91">
        <v>5</v>
      </c>
      <c r="O16" s="92">
        <v>0</v>
      </c>
      <c r="P16" s="93">
        <f>N16+O16</f>
        <v>5</v>
      </c>
      <c r="Q16" s="82">
        <f>IFERROR(P16/M16,"-")</f>
        <v>0.1219512195122</v>
      </c>
      <c r="R16" s="81">
        <v>0</v>
      </c>
      <c r="S16" s="81">
        <v>1</v>
      </c>
      <c r="T16" s="82">
        <f>IFERROR(S16/(O16+P16),"-")</f>
        <v>0.2</v>
      </c>
      <c r="U16" s="182"/>
      <c r="V16" s="84">
        <v>1</v>
      </c>
      <c r="W16" s="82">
        <f>IF(P16=0,"-",V16/P16)</f>
        <v>0.2</v>
      </c>
      <c r="X16" s="186">
        <v>17000</v>
      </c>
      <c r="Y16" s="187">
        <f>IFERROR(X16/P16,"-")</f>
        <v>3400</v>
      </c>
      <c r="Z16" s="187">
        <f>IFERROR(X16/V16,"-")</f>
        <v>17000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0.6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0.2</v>
      </c>
      <c r="BY16" s="128">
        <v>1</v>
      </c>
      <c r="BZ16" s="129">
        <f>IFERROR(BY16/BW16,"-")</f>
        <v>1</v>
      </c>
      <c r="CA16" s="130">
        <v>17000</v>
      </c>
      <c r="CB16" s="131">
        <f>IFERROR(CA16/BW16,"-")</f>
        <v>17000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17000</v>
      </c>
      <c r="CQ16" s="141">
        <v>17000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95</v>
      </c>
      <c r="C17" s="203"/>
      <c r="D17" s="203" t="s">
        <v>75</v>
      </c>
      <c r="E17" s="203" t="s">
        <v>75</v>
      </c>
      <c r="F17" s="203" t="s">
        <v>76</v>
      </c>
      <c r="G17" s="203" t="s">
        <v>77</v>
      </c>
      <c r="H17" s="90"/>
      <c r="I17" s="90"/>
      <c r="J17" s="188"/>
      <c r="K17" s="81">
        <v>131</v>
      </c>
      <c r="L17" s="81">
        <v>75</v>
      </c>
      <c r="M17" s="81">
        <v>43</v>
      </c>
      <c r="N17" s="91">
        <v>24</v>
      </c>
      <c r="O17" s="92">
        <v>0</v>
      </c>
      <c r="P17" s="93">
        <f>N17+O17</f>
        <v>24</v>
      </c>
      <c r="Q17" s="82">
        <f>IFERROR(P17/M17,"-")</f>
        <v>0.55813953488372</v>
      </c>
      <c r="R17" s="81">
        <v>1</v>
      </c>
      <c r="S17" s="81">
        <v>2</v>
      </c>
      <c r="T17" s="82">
        <f>IFERROR(S17/(O17+P17),"-")</f>
        <v>0.083333333333333</v>
      </c>
      <c r="U17" s="182"/>
      <c r="V17" s="84">
        <v>4</v>
      </c>
      <c r="W17" s="82">
        <f>IF(P17=0,"-",V17/P17)</f>
        <v>0.16666666666667</v>
      </c>
      <c r="X17" s="186">
        <v>48000</v>
      </c>
      <c r="Y17" s="187">
        <f>IFERROR(X17/P17,"-")</f>
        <v>2000</v>
      </c>
      <c r="Z17" s="187">
        <f>IFERROR(X17/V17,"-")</f>
        <v>12000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0.041666666666667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0.041666666666667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10</v>
      </c>
      <c r="BO17" s="120">
        <f>IF(P17=0,"",IF(BN17=0,"",(BN17/P17)))</f>
        <v>0.41666666666667</v>
      </c>
      <c r="BP17" s="121">
        <v>2</v>
      </c>
      <c r="BQ17" s="122">
        <f>IFERROR(BP17/BN17,"-")</f>
        <v>0.2</v>
      </c>
      <c r="BR17" s="123">
        <v>13000</v>
      </c>
      <c r="BS17" s="124">
        <f>IFERROR(BR17/BN17,"-")</f>
        <v>1300</v>
      </c>
      <c r="BT17" s="125">
        <v>1</v>
      </c>
      <c r="BU17" s="125">
        <v>1</v>
      </c>
      <c r="BV17" s="125"/>
      <c r="BW17" s="126">
        <v>9</v>
      </c>
      <c r="BX17" s="127">
        <f>IF(P17=0,"",IF(BW17=0,"",(BW17/P17)))</f>
        <v>0.375</v>
      </c>
      <c r="BY17" s="128">
        <v>2</v>
      </c>
      <c r="BZ17" s="129">
        <f>IFERROR(BY17/BW17,"-")</f>
        <v>0.22222222222222</v>
      </c>
      <c r="CA17" s="130">
        <v>96000</v>
      </c>
      <c r="CB17" s="131">
        <f>IFERROR(CA17/BW17,"-")</f>
        <v>10666.666666667</v>
      </c>
      <c r="CC17" s="132">
        <v>1</v>
      </c>
      <c r="CD17" s="132"/>
      <c r="CE17" s="132">
        <v>1</v>
      </c>
      <c r="CF17" s="133">
        <v>3</v>
      </c>
      <c r="CG17" s="134">
        <f>IF(P17=0,"",IF(CF17=0,"",(CF17/P17)))</f>
        <v>0.125</v>
      </c>
      <c r="CH17" s="135">
        <v>1</v>
      </c>
      <c r="CI17" s="136">
        <f>IFERROR(CH17/CF17,"-")</f>
        <v>0.33333333333333</v>
      </c>
      <c r="CJ17" s="137">
        <v>25000</v>
      </c>
      <c r="CK17" s="138">
        <f>IFERROR(CJ17/CF17,"-")</f>
        <v>8333.3333333333</v>
      </c>
      <c r="CL17" s="139"/>
      <c r="CM17" s="139"/>
      <c r="CN17" s="139">
        <v>1</v>
      </c>
      <c r="CO17" s="140">
        <v>4</v>
      </c>
      <c r="CP17" s="141">
        <v>48000</v>
      </c>
      <c r="CQ17" s="141">
        <v>86000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3.7226666666667</v>
      </c>
      <c r="B18" s="203" t="s">
        <v>96</v>
      </c>
      <c r="C18" s="203"/>
      <c r="D18" s="203" t="s">
        <v>97</v>
      </c>
      <c r="E18" s="203" t="s">
        <v>98</v>
      </c>
      <c r="F18" s="203" t="s">
        <v>64</v>
      </c>
      <c r="G18" s="203" t="s">
        <v>99</v>
      </c>
      <c r="H18" s="90" t="s">
        <v>100</v>
      </c>
      <c r="I18" s="90" t="s">
        <v>101</v>
      </c>
      <c r="J18" s="188">
        <v>375000</v>
      </c>
      <c r="K18" s="81">
        <v>17</v>
      </c>
      <c r="L18" s="81">
        <v>0</v>
      </c>
      <c r="M18" s="81">
        <v>61</v>
      </c>
      <c r="N18" s="91">
        <v>5</v>
      </c>
      <c r="O18" s="92">
        <v>0</v>
      </c>
      <c r="P18" s="93">
        <f>N18+O18</f>
        <v>5</v>
      </c>
      <c r="Q18" s="82">
        <f>IFERROR(P18/M18,"-")</f>
        <v>0.081967213114754</v>
      </c>
      <c r="R18" s="81">
        <v>0</v>
      </c>
      <c r="S18" s="81">
        <v>1</v>
      </c>
      <c r="T18" s="82">
        <f>IFERROR(S18/(O18+P18),"-")</f>
        <v>0.2</v>
      </c>
      <c r="U18" s="182">
        <f>IFERROR(J18/SUM(P18:P25),"-")</f>
        <v>9375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SUM(X18:X25)-SUM(J18:J25)</f>
        <v>1021000</v>
      </c>
      <c r="AB18" s="85">
        <f>SUM(X18:X25)/SUM(J18:J25)</f>
        <v>3.7226666666667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0.2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0.2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102</v>
      </c>
      <c r="C19" s="203"/>
      <c r="D19" s="203" t="s">
        <v>103</v>
      </c>
      <c r="E19" s="203" t="s">
        <v>104</v>
      </c>
      <c r="F19" s="203" t="s">
        <v>64</v>
      </c>
      <c r="G19" s="203"/>
      <c r="H19" s="90" t="s">
        <v>100</v>
      </c>
      <c r="I19" s="90" t="s">
        <v>105</v>
      </c>
      <c r="J19" s="188"/>
      <c r="K19" s="81">
        <v>6</v>
      </c>
      <c r="L19" s="81">
        <v>0</v>
      </c>
      <c r="M19" s="81">
        <v>38</v>
      </c>
      <c r="N19" s="91">
        <v>3</v>
      </c>
      <c r="O19" s="92">
        <v>0</v>
      </c>
      <c r="P19" s="93">
        <f>N19+O19</f>
        <v>3</v>
      </c>
      <c r="Q19" s="82">
        <f>IFERROR(P19/M19,"-")</f>
        <v>0.078947368421053</v>
      </c>
      <c r="R19" s="81">
        <v>0</v>
      </c>
      <c r="S19" s="81">
        <v>1</v>
      </c>
      <c r="T19" s="82">
        <f>IFERROR(S19/(O19+P19),"-")</f>
        <v>0.33333333333333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0.33333333333333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2</v>
      </c>
      <c r="BX19" s="127">
        <f>IF(P19=0,"",IF(BW19=0,"",(BW19/P19)))</f>
        <v>0.66666666666667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106</v>
      </c>
      <c r="C20" s="203"/>
      <c r="D20" s="203" t="s">
        <v>107</v>
      </c>
      <c r="E20" s="203" t="s">
        <v>108</v>
      </c>
      <c r="F20" s="203" t="s">
        <v>64</v>
      </c>
      <c r="G20" s="203"/>
      <c r="H20" s="90" t="s">
        <v>100</v>
      </c>
      <c r="I20" s="90" t="s">
        <v>109</v>
      </c>
      <c r="J20" s="188"/>
      <c r="K20" s="81">
        <v>5</v>
      </c>
      <c r="L20" s="81">
        <v>0</v>
      </c>
      <c r="M20" s="81">
        <v>39</v>
      </c>
      <c r="N20" s="91">
        <v>3</v>
      </c>
      <c r="O20" s="92">
        <v>0</v>
      </c>
      <c r="P20" s="93">
        <f>N20+O20</f>
        <v>3</v>
      </c>
      <c r="Q20" s="82">
        <f>IFERROR(P20/M20,"-")</f>
        <v>0.076923076923077</v>
      </c>
      <c r="R20" s="81">
        <v>0</v>
      </c>
      <c r="S20" s="81">
        <v>1</v>
      </c>
      <c r="T20" s="82">
        <f>IFERROR(S20/(O20+P20),"-")</f>
        <v>0.33333333333333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0.66666666666667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110</v>
      </c>
      <c r="C21" s="203"/>
      <c r="D21" s="203" t="s">
        <v>75</v>
      </c>
      <c r="E21" s="203" t="s">
        <v>75</v>
      </c>
      <c r="F21" s="203" t="s">
        <v>76</v>
      </c>
      <c r="G21" s="203"/>
      <c r="H21" s="90"/>
      <c r="I21" s="90"/>
      <c r="J21" s="188"/>
      <c r="K21" s="81">
        <v>123</v>
      </c>
      <c r="L21" s="81">
        <v>66</v>
      </c>
      <c r="M21" s="81">
        <v>25</v>
      </c>
      <c r="N21" s="91">
        <v>13</v>
      </c>
      <c r="O21" s="92">
        <v>0</v>
      </c>
      <c r="P21" s="93">
        <f>N21+O21</f>
        <v>13</v>
      </c>
      <c r="Q21" s="82">
        <f>IFERROR(P21/M21,"-")</f>
        <v>0.52</v>
      </c>
      <c r="R21" s="81">
        <v>2</v>
      </c>
      <c r="S21" s="81">
        <v>2</v>
      </c>
      <c r="T21" s="82">
        <f>IFERROR(S21/(O21+P21),"-")</f>
        <v>0.15384615384615</v>
      </c>
      <c r="U21" s="182"/>
      <c r="V21" s="84">
        <v>3</v>
      </c>
      <c r="W21" s="82">
        <f>IF(P21=0,"-",V21/P21)</f>
        <v>0.23076923076923</v>
      </c>
      <c r="X21" s="186">
        <v>262000</v>
      </c>
      <c r="Y21" s="187">
        <f>IFERROR(X21/P21,"-")</f>
        <v>20153.846153846</v>
      </c>
      <c r="Z21" s="187">
        <f>IFERROR(X21/V21,"-")</f>
        <v>87333.333333333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5</v>
      </c>
      <c r="BO21" s="120">
        <f>IF(P21=0,"",IF(BN21=0,"",(BN21/P21)))</f>
        <v>0.38461538461538</v>
      </c>
      <c r="BP21" s="121">
        <v>1</v>
      </c>
      <c r="BQ21" s="122">
        <f>IFERROR(BP21/BN21,"-")</f>
        <v>0.2</v>
      </c>
      <c r="BR21" s="123">
        <v>36000</v>
      </c>
      <c r="BS21" s="124">
        <f>IFERROR(BR21/BN21,"-")</f>
        <v>7200</v>
      </c>
      <c r="BT21" s="125"/>
      <c r="BU21" s="125"/>
      <c r="BV21" s="125">
        <v>1</v>
      </c>
      <c r="BW21" s="126">
        <v>7</v>
      </c>
      <c r="BX21" s="127">
        <f>IF(P21=0,"",IF(BW21=0,"",(BW21/P21)))</f>
        <v>0.53846153846154</v>
      </c>
      <c r="BY21" s="128">
        <v>3</v>
      </c>
      <c r="BZ21" s="129">
        <f>IFERROR(BY21/BW21,"-")</f>
        <v>0.42857142857143</v>
      </c>
      <c r="CA21" s="130">
        <v>341000</v>
      </c>
      <c r="CB21" s="131">
        <f>IFERROR(CA21/BW21,"-")</f>
        <v>48714.285714286</v>
      </c>
      <c r="CC21" s="132">
        <v>1</v>
      </c>
      <c r="CD21" s="132"/>
      <c r="CE21" s="132">
        <v>2</v>
      </c>
      <c r="CF21" s="133">
        <v>1</v>
      </c>
      <c r="CG21" s="134">
        <f>IF(P21=0,"",IF(CF21=0,"",(CF21/P21)))</f>
        <v>0.076923076923077</v>
      </c>
      <c r="CH21" s="135">
        <v>1</v>
      </c>
      <c r="CI21" s="136">
        <f>IFERROR(CH21/CF21,"-")</f>
        <v>1</v>
      </c>
      <c r="CJ21" s="137">
        <v>109000</v>
      </c>
      <c r="CK21" s="138">
        <f>IFERROR(CJ21/CF21,"-")</f>
        <v>109000</v>
      </c>
      <c r="CL21" s="139"/>
      <c r="CM21" s="139"/>
      <c r="CN21" s="139">
        <v>1</v>
      </c>
      <c r="CO21" s="140">
        <v>3</v>
      </c>
      <c r="CP21" s="141">
        <v>262000</v>
      </c>
      <c r="CQ21" s="141">
        <v>230000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/>
      <c r="B22" s="203" t="s">
        <v>111</v>
      </c>
      <c r="C22" s="203"/>
      <c r="D22" s="203" t="s">
        <v>97</v>
      </c>
      <c r="E22" s="203" t="s">
        <v>98</v>
      </c>
      <c r="F22" s="203" t="s">
        <v>64</v>
      </c>
      <c r="G22" s="203" t="s">
        <v>112</v>
      </c>
      <c r="H22" s="90" t="s">
        <v>100</v>
      </c>
      <c r="I22" s="90" t="s">
        <v>101</v>
      </c>
      <c r="J22" s="188"/>
      <c r="K22" s="81">
        <v>2</v>
      </c>
      <c r="L22" s="81">
        <v>0</v>
      </c>
      <c r="M22" s="81">
        <v>25</v>
      </c>
      <c r="N22" s="91">
        <v>1</v>
      </c>
      <c r="O22" s="92">
        <v>0</v>
      </c>
      <c r="P22" s="93">
        <f>N22+O22</f>
        <v>1</v>
      </c>
      <c r="Q22" s="82">
        <f>IFERROR(P22/M22,"-")</f>
        <v>0.04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1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113</v>
      </c>
      <c r="C23" s="203"/>
      <c r="D23" s="203" t="s">
        <v>103</v>
      </c>
      <c r="E23" s="203" t="s">
        <v>104</v>
      </c>
      <c r="F23" s="203" t="s">
        <v>64</v>
      </c>
      <c r="G23" s="203"/>
      <c r="H23" s="90" t="s">
        <v>100</v>
      </c>
      <c r="I23" s="90" t="s">
        <v>105</v>
      </c>
      <c r="J23" s="188"/>
      <c r="K23" s="81">
        <v>15</v>
      </c>
      <c r="L23" s="81">
        <v>0</v>
      </c>
      <c r="M23" s="81">
        <v>75</v>
      </c>
      <c r="N23" s="91">
        <v>8</v>
      </c>
      <c r="O23" s="92">
        <v>1</v>
      </c>
      <c r="P23" s="93">
        <f>N23+O23</f>
        <v>9</v>
      </c>
      <c r="Q23" s="82">
        <f>IFERROR(P23/M23,"-")</f>
        <v>0.12</v>
      </c>
      <c r="R23" s="81">
        <v>3</v>
      </c>
      <c r="S23" s="81">
        <v>2</v>
      </c>
      <c r="T23" s="82">
        <f>IFERROR(S23/(O23+P23),"-")</f>
        <v>0.2</v>
      </c>
      <c r="U23" s="182"/>
      <c r="V23" s="84">
        <v>6</v>
      </c>
      <c r="W23" s="82">
        <f>IF(P23=0,"-",V23/P23)</f>
        <v>0.66666666666667</v>
      </c>
      <c r="X23" s="186">
        <v>829000</v>
      </c>
      <c r="Y23" s="187">
        <f>IFERROR(X23/P23,"-")</f>
        <v>92111.111111111</v>
      </c>
      <c r="Z23" s="187">
        <f>IFERROR(X23/V23,"-")</f>
        <v>138166.66666667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5</v>
      </c>
      <c r="BO23" s="120">
        <f>IF(P23=0,"",IF(BN23=0,"",(BN23/P23)))</f>
        <v>0.55555555555556</v>
      </c>
      <c r="BP23" s="121">
        <v>3</v>
      </c>
      <c r="BQ23" s="122">
        <f>IFERROR(BP23/BN23,"-")</f>
        <v>0.6</v>
      </c>
      <c r="BR23" s="123">
        <v>789000</v>
      </c>
      <c r="BS23" s="124">
        <f>IFERROR(BR23/BN23,"-")</f>
        <v>157800</v>
      </c>
      <c r="BT23" s="125">
        <v>1</v>
      </c>
      <c r="BU23" s="125">
        <v>1</v>
      </c>
      <c r="BV23" s="125">
        <v>1</v>
      </c>
      <c r="BW23" s="126">
        <v>4</v>
      </c>
      <c r="BX23" s="127">
        <f>IF(P23=0,"",IF(BW23=0,"",(BW23/P23)))</f>
        <v>0.44444444444444</v>
      </c>
      <c r="BY23" s="128">
        <v>3</v>
      </c>
      <c r="BZ23" s="129">
        <f>IFERROR(BY23/BW23,"-")</f>
        <v>0.75</v>
      </c>
      <c r="CA23" s="130">
        <v>40000</v>
      </c>
      <c r="CB23" s="131">
        <f>IFERROR(CA23/BW23,"-")</f>
        <v>10000</v>
      </c>
      <c r="CC23" s="132"/>
      <c r="CD23" s="132">
        <v>2</v>
      </c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6</v>
      </c>
      <c r="CP23" s="141">
        <v>829000</v>
      </c>
      <c r="CQ23" s="141">
        <v>778000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/>
      <c r="B24" s="203" t="s">
        <v>114</v>
      </c>
      <c r="C24" s="203"/>
      <c r="D24" s="203" t="s">
        <v>107</v>
      </c>
      <c r="E24" s="203" t="s">
        <v>108</v>
      </c>
      <c r="F24" s="203" t="s">
        <v>64</v>
      </c>
      <c r="G24" s="203"/>
      <c r="H24" s="90" t="s">
        <v>100</v>
      </c>
      <c r="I24" s="90" t="s">
        <v>109</v>
      </c>
      <c r="J24" s="188"/>
      <c r="K24" s="81">
        <v>0</v>
      </c>
      <c r="L24" s="81">
        <v>0</v>
      </c>
      <c r="M24" s="81">
        <v>7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115</v>
      </c>
      <c r="C25" s="203"/>
      <c r="D25" s="203" t="s">
        <v>75</v>
      </c>
      <c r="E25" s="203" t="s">
        <v>75</v>
      </c>
      <c r="F25" s="203" t="s">
        <v>76</v>
      </c>
      <c r="G25" s="203"/>
      <c r="H25" s="90"/>
      <c r="I25" s="90"/>
      <c r="J25" s="188"/>
      <c r="K25" s="81">
        <v>67</v>
      </c>
      <c r="L25" s="81">
        <v>48</v>
      </c>
      <c r="M25" s="81">
        <v>35</v>
      </c>
      <c r="N25" s="91">
        <v>6</v>
      </c>
      <c r="O25" s="92">
        <v>0</v>
      </c>
      <c r="P25" s="93">
        <f>N25+O25</f>
        <v>6</v>
      </c>
      <c r="Q25" s="82">
        <f>IFERROR(P25/M25,"-")</f>
        <v>0.17142857142857</v>
      </c>
      <c r="R25" s="81">
        <v>2</v>
      </c>
      <c r="S25" s="81">
        <v>1</v>
      </c>
      <c r="T25" s="82">
        <f>IFERROR(S25/(O25+P25),"-")</f>
        <v>0.16666666666667</v>
      </c>
      <c r="U25" s="182"/>
      <c r="V25" s="84">
        <v>3</v>
      </c>
      <c r="W25" s="82">
        <f>IF(P25=0,"-",V25/P25)</f>
        <v>0.5</v>
      </c>
      <c r="X25" s="186">
        <v>305000</v>
      </c>
      <c r="Y25" s="187">
        <f>IFERROR(X25/P25,"-")</f>
        <v>50833.333333333</v>
      </c>
      <c r="Z25" s="187">
        <f>IFERROR(X25/V25,"-")</f>
        <v>101666.66666667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0.33333333333333</v>
      </c>
      <c r="BG25" s="112">
        <v>2</v>
      </c>
      <c r="BH25" s="114">
        <f>IFERROR(BG25/BE25,"-")</f>
        <v>1</v>
      </c>
      <c r="BI25" s="115">
        <v>25000</v>
      </c>
      <c r="BJ25" s="116">
        <f>IFERROR(BI25/BE25,"-")</f>
        <v>12500</v>
      </c>
      <c r="BK25" s="117"/>
      <c r="BL25" s="117"/>
      <c r="BM25" s="117">
        <v>2</v>
      </c>
      <c r="BN25" s="119">
        <v>2</v>
      </c>
      <c r="BO25" s="120">
        <f>IF(P25=0,"",IF(BN25=0,"",(BN25/P25)))</f>
        <v>0.33333333333333</v>
      </c>
      <c r="BP25" s="121">
        <v>1</v>
      </c>
      <c r="BQ25" s="122">
        <f>IFERROR(BP25/BN25,"-")</f>
        <v>0.5</v>
      </c>
      <c r="BR25" s="123">
        <v>38000</v>
      </c>
      <c r="BS25" s="124">
        <f>IFERROR(BR25/BN25,"-")</f>
        <v>19000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>
        <v>2</v>
      </c>
      <c r="CG25" s="134">
        <f>IF(P25=0,"",IF(CF25=0,"",(CF25/P25)))</f>
        <v>0.33333333333333</v>
      </c>
      <c r="CH25" s="135">
        <v>1</v>
      </c>
      <c r="CI25" s="136">
        <f>IFERROR(CH25/CF25,"-")</f>
        <v>0.5</v>
      </c>
      <c r="CJ25" s="137">
        <v>280000</v>
      </c>
      <c r="CK25" s="138">
        <f>IFERROR(CJ25/CF25,"-")</f>
        <v>140000</v>
      </c>
      <c r="CL25" s="139"/>
      <c r="CM25" s="139"/>
      <c r="CN25" s="139">
        <v>1</v>
      </c>
      <c r="CO25" s="140">
        <v>3</v>
      </c>
      <c r="CP25" s="141">
        <v>305000</v>
      </c>
      <c r="CQ25" s="141">
        <v>280000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>
        <f>AB26</f>
        <v>1.1918666666667</v>
      </c>
      <c r="B26" s="203" t="s">
        <v>116</v>
      </c>
      <c r="C26" s="203"/>
      <c r="D26" s="203" t="s">
        <v>97</v>
      </c>
      <c r="E26" s="203" t="s">
        <v>98</v>
      </c>
      <c r="F26" s="203" t="s">
        <v>64</v>
      </c>
      <c r="G26" s="203" t="s">
        <v>117</v>
      </c>
      <c r="H26" s="90" t="s">
        <v>118</v>
      </c>
      <c r="I26" s="90" t="s">
        <v>119</v>
      </c>
      <c r="J26" s="188">
        <v>300000</v>
      </c>
      <c r="K26" s="81">
        <v>12</v>
      </c>
      <c r="L26" s="81">
        <v>0</v>
      </c>
      <c r="M26" s="81">
        <v>84</v>
      </c>
      <c r="N26" s="91">
        <v>1</v>
      </c>
      <c r="O26" s="92">
        <v>0</v>
      </c>
      <c r="P26" s="93">
        <f>N26+O26</f>
        <v>1</v>
      </c>
      <c r="Q26" s="82">
        <f>IFERROR(P26/M26,"-")</f>
        <v>0.011904761904762</v>
      </c>
      <c r="R26" s="81">
        <v>0</v>
      </c>
      <c r="S26" s="81">
        <v>0</v>
      </c>
      <c r="T26" s="82">
        <f>IFERROR(S26/(O26+P26),"-")</f>
        <v>0</v>
      </c>
      <c r="U26" s="182">
        <f>IFERROR(J26/SUM(P26:P30),"-")</f>
        <v>10344.827586207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SUM(X26:X30)-SUM(J26:J30)</f>
        <v>57560</v>
      </c>
      <c r="AB26" s="85">
        <f>SUM(X26:X30)/SUM(J26:J30)</f>
        <v>1.1918666666667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1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120</v>
      </c>
      <c r="C27" s="203"/>
      <c r="D27" s="203" t="s">
        <v>103</v>
      </c>
      <c r="E27" s="203" t="s">
        <v>104</v>
      </c>
      <c r="F27" s="203" t="s">
        <v>64</v>
      </c>
      <c r="G27" s="203"/>
      <c r="H27" s="90" t="s">
        <v>118</v>
      </c>
      <c r="I27" s="90"/>
      <c r="J27" s="188"/>
      <c r="K27" s="81">
        <v>8</v>
      </c>
      <c r="L27" s="81">
        <v>0</v>
      </c>
      <c r="M27" s="81">
        <v>62</v>
      </c>
      <c r="N27" s="91">
        <v>2</v>
      </c>
      <c r="O27" s="92">
        <v>0</v>
      </c>
      <c r="P27" s="93">
        <f>N27+O27</f>
        <v>2</v>
      </c>
      <c r="Q27" s="82">
        <f>IFERROR(P27/M27,"-")</f>
        <v>0.032258064516129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0.5</v>
      </c>
      <c r="X27" s="186">
        <v>23000</v>
      </c>
      <c r="Y27" s="187">
        <f>IFERROR(X27/P27,"-")</f>
        <v>11500</v>
      </c>
      <c r="Z27" s="187">
        <f>IFERROR(X27/V27,"-")</f>
        <v>23000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0.5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0.5</v>
      </c>
      <c r="BY27" s="128">
        <v>1</v>
      </c>
      <c r="BZ27" s="129">
        <f>IFERROR(BY27/BW27,"-")</f>
        <v>1</v>
      </c>
      <c r="CA27" s="130">
        <v>23000</v>
      </c>
      <c r="CB27" s="131">
        <f>IFERROR(CA27/BW27,"-")</f>
        <v>23000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23000</v>
      </c>
      <c r="CQ27" s="141">
        <v>23000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121</v>
      </c>
      <c r="C28" s="203"/>
      <c r="D28" s="203" t="s">
        <v>107</v>
      </c>
      <c r="E28" s="203" t="s">
        <v>108</v>
      </c>
      <c r="F28" s="203" t="s">
        <v>64</v>
      </c>
      <c r="G28" s="203"/>
      <c r="H28" s="90" t="s">
        <v>118</v>
      </c>
      <c r="I28" s="90"/>
      <c r="J28" s="188"/>
      <c r="K28" s="81">
        <v>18</v>
      </c>
      <c r="L28" s="81">
        <v>0</v>
      </c>
      <c r="M28" s="81">
        <v>83</v>
      </c>
      <c r="N28" s="91">
        <v>7</v>
      </c>
      <c r="O28" s="92">
        <v>0</v>
      </c>
      <c r="P28" s="93">
        <f>N28+O28</f>
        <v>7</v>
      </c>
      <c r="Q28" s="82">
        <f>IFERROR(P28/M28,"-")</f>
        <v>0.08433734939759</v>
      </c>
      <c r="R28" s="81">
        <v>0</v>
      </c>
      <c r="S28" s="81">
        <v>4</v>
      </c>
      <c r="T28" s="82">
        <f>IFERROR(S28/(O28+P28),"-")</f>
        <v>0.57142857142857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0.14285714285714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3</v>
      </c>
      <c r="BF28" s="113">
        <f>IF(P28=0,"",IF(BE28=0,"",(BE28/P28)))</f>
        <v>0.42857142857143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0.28571428571429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0.14285714285714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122</v>
      </c>
      <c r="C29" s="203"/>
      <c r="D29" s="203" t="s">
        <v>123</v>
      </c>
      <c r="E29" s="203" t="s">
        <v>124</v>
      </c>
      <c r="F29" s="203" t="s">
        <v>64</v>
      </c>
      <c r="G29" s="203"/>
      <c r="H29" s="90" t="s">
        <v>118</v>
      </c>
      <c r="I29" s="90"/>
      <c r="J29" s="188"/>
      <c r="K29" s="81">
        <v>6</v>
      </c>
      <c r="L29" s="81">
        <v>0</v>
      </c>
      <c r="M29" s="81">
        <v>48</v>
      </c>
      <c r="N29" s="91">
        <v>2</v>
      </c>
      <c r="O29" s="92">
        <v>0</v>
      </c>
      <c r="P29" s="93">
        <f>N29+O29</f>
        <v>2</v>
      </c>
      <c r="Q29" s="82">
        <f>IFERROR(P29/M29,"-")</f>
        <v>0.041666666666667</v>
      </c>
      <c r="R29" s="81">
        <v>0</v>
      </c>
      <c r="S29" s="81">
        <v>1</v>
      </c>
      <c r="T29" s="82">
        <f>IFERROR(S29/(O29+P29),"-")</f>
        <v>0.5</v>
      </c>
      <c r="U29" s="182"/>
      <c r="V29" s="84">
        <v>1</v>
      </c>
      <c r="W29" s="82">
        <f>IF(P29=0,"-",V29/P29)</f>
        <v>0.5</v>
      </c>
      <c r="X29" s="186">
        <v>13000</v>
      </c>
      <c r="Y29" s="187">
        <f>IFERROR(X29/P29,"-")</f>
        <v>6500</v>
      </c>
      <c r="Z29" s="187">
        <f>IFERROR(X29/V29,"-")</f>
        <v>13000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>
        <v>1</v>
      </c>
      <c r="BQ29" s="122">
        <f>IFERROR(BP29/BN29,"-")</f>
        <v>1</v>
      </c>
      <c r="BR29" s="123">
        <v>13000</v>
      </c>
      <c r="BS29" s="124">
        <f>IFERROR(BR29/BN29,"-")</f>
        <v>13000</v>
      </c>
      <c r="BT29" s="125"/>
      <c r="BU29" s="125">
        <v>1</v>
      </c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13000</v>
      </c>
      <c r="CQ29" s="141">
        <v>13000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125</v>
      </c>
      <c r="C30" s="203"/>
      <c r="D30" s="203" t="s">
        <v>75</v>
      </c>
      <c r="E30" s="203" t="s">
        <v>75</v>
      </c>
      <c r="F30" s="203" t="s">
        <v>76</v>
      </c>
      <c r="G30" s="203"/>
      <c r="H30" s="90"/>
      <c r="I30" s="90"/>
      <c r="J30" s="188"/>
      <c r="K30" s="81">
        <v>191</v>
      </c>
      <c r="L30" s="81">
        <v>100</v>
      </c>
      <c r="M30" s="81">
        <v>62</v>
      </c>
      <c r="N30" s="91">
        <v>17</v>
      </c>
      <c r="O30" s="92">
        <v>0</v>
      </c>
      <c r="P30" s="93">
        <f>N30+O30</f>
        <v>17</v>
      </c>
      <c r="Q30" s="82">
        <f>IFERROR(P30/M30,"-")</f>
        <v>0.2741935483871</v>
      </c>
      <c r="R30" s="81">
        <v>2</v>
      </c>
      <c r="S30" s="81">
        <v>3</v>
      </c>
      <c r="T30" s="82">
        <f>IFERROR(S30/(O30+P30),"-")</f>
        <v>0.17647058823529</v>
      </c>
      <c r="U30" s="182"/>
      <c r="V30" s="84">
        <v>4</v>
      </c>
      <c r="W30" s="82">
        <f>IF(P30=0,"-",V30/P30)</f>
        <v>0.23529411764706</v>
      </c>
      <c r="X30" s="186">
        <v>321560</v>
      </c>
      <c r="Y30" s="187">
        <f>IFERROR(X30/P30,"-")</f>
        <v>18915.294117647</v>
      </c>
      <c r="Z30" s="187">
        <f>IFERROR(X30/V30,"-")</f>
        <v>80390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9</v>
      </c>
      <c r="BO30" s="120">
        <f>IF(P30=0,"",IF(BN30=0,"",(BN30/P30)))</f>
        <v>0.52941176470588</v>
      </c>
      <c r="BP30" s="121">
        <v>1</v>
      </c>
      <c r="BQ30" s="122">
        <f>IFERROR(BP30/BN30,"-")</f>
        <v>0.11111111111111</v>
      </c>
      <c r="BR30" s="123">
        <v>20000</v>
      </c>
      <c r="BS30" s="124">
        <f>IFERROR(BR30/BN30,"-")</f>
        <v>2222.2222222222</v>
      </c>
      <c r="BT30" s="125"/>
      <c r="BU30" s="125">
        <v>1</v>
      </c>
      <c r="BV30" s="125"/>
      <c r="BW30" s="126">
        <v>6</v>
      </c>
      <c r="BX30" s="127">
        <f>IF(P30=0,"",IF(BW30=0,"",(BW30/P30)))</f>
        <v>0.35294117647059</v>
      </c>
      <c r="BY30" s="128">
        <v>2</v>
      </c>
      <c r="BZ30" s="129">
        <f>IFERROR(BY30/BW30,"-")</f>
        <v>0.33333333333333</v>
      </c>
      <c r="CA30" s="130">
        <v>84000</v>
      </c>
      <c r="CB30" s="131">
        <f>IFERROR(CA30/BW30,"-")</f>
        <v>14000</v>
      </c>
      <c r="CC30" s="132"/>
      <c r="CD30" s="132"/>
      <c r="CE30" s="132">
        <v>2</v>
      </c>
      <c r="CF30" s="133">
        <v>2</v>
      </c>
      <c r="CG30" s="134">
        <f>IF(P30=0,"",IF(CF30=0,"",(CF30/P30)))</f>
        <v>0.11764705882353</v>
      </c>
      <c r="CH30" s="135">
        <v>2</v>
      </c>
      <c r="CI30" s="136">
        <f>IFERROR(CH30/CF30,"-")</f>
        <v>1</v>
      </c>
      <c r="CJ30" s="137">
        <v>232560</v>
      </c>
      <c r="CK30" s="138">
        <f>IFERROR(CJ30/CF30,"-")</f>
        <v>116280</v>
      </c>
      <c r="CL30" s="139"/>
      <c r="CM30" s="139">
        <v>1</v>
      </c>
      <c r="CN30" s="139">
        <v>1</v>
      </c>
      <c r="CO30" s="140">
        <v>4</v>
      </c>
      <c r="CP30" s="141">
        <v>321560</v>
      </c>
      <c r="CQ30" s="141">
        <v>217560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9.6576923076923</v>
      </c>
      <c r="B31" s="203" t="s">
        <v>126</v>
      </c>
      <c r="C31" s="203"/>
      <c r="D31" s="203" t="s">
        <v>127</v>
      </c>
      <c r="E31" s="203" t="s">
        <v>128</v>
      </c>
      <c r="F31" s="203" t="s">
        <v>64</v>
      </c>
      <c r="G31" s="203" t="s">
        <v>129</v>
      </c>
      <c r="H31" s="90" t="s">
        <v>130</v>
      </c>
      <c r="I31" s="90" t="s">
        <v>101</v>
      </c>
      <c r="J31" s="188">
        <v>260000</v>
      </c>
      <c r="K31" s="81">
        <v>14</v>
      </c>
      <c r="L31" s="81">
        <v>0</v>
      </c>
      <c r="M31" s="81">
        <v>49</v>
      </c>
      <c r="N31" s="91">
        <v>6</v>
      </c>
      <c r="O31" s="92">
        <v>0</v>
      </c>
      <c r="P31" s="93">
        <f>N31+O31</f>
        <v>6</v>
      </c>
      <c r="Q31" s="82">
        <f>IFERROR(P31/M31,"-")</f>
        <v>0.12244897959184</v>
      </c>
      <c r="R31" s="81">
        <v>1</v>
      </c>
      <c r="S31" s="81">
        <v>2</v>
      </c>
      <c r="T31" s="82">
        <f>IFERROR(S31/(O31+P31),"-")</f>
        <v>0.33333333333333</v>
      </c>
      <c r="U31" s="182">
        <f>IFERROR(J31/SUM(P31:P34),"-")</f>
        <v>5909.0909090909</v>
      </c>
      <c r="V31" s="84">
        <v>2</v>
      </c>
      <c r="W31" s="82">
        <f>IF(P31=0,"-",V31/P31)</f>
        <v>0.33333333333333</v>
      </c>
      <c r="X31" s="186">
        <v>109000</v>
      </c>
      <c r="Y31" s="187">
        <f>IFERROR(X31/P31,"-")</f>
        <v>18166.666666667</v>
      </c>
      <c r="Z31" s="187">
        <f>IFERROR(X31/V31,"-")</f>
        <v>54500</v>
      </c>
      <c r="AA31" s="188">
        <f>SUM(X31:X34)-SUM(J31:J34)</f>
        <v>2251000</v>
      </c>
      <c r="AB31" s="85">
        <f>SUM(X31:X34)/SUM(J31:J34)</f>
        <v>9.6576923076923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3</v>
      </c>
      <c r="BF31" s="113">
        <f>IF(P31=0,"",IF(BE31=0,"",(BE31/P31)))</f>
        <v>0.5</v>
      </c>
      <c r="BG31" s="112">
        <v>1</v>
      </c>
      <c r="BH31" s="114">
        <f>IFERROR(BG31/BE31,"-")</f>
        <v>0.33333333333333</v>
      </c>
      <c r="BI31" s="115">
        <v>3500</v>
      </c>
      <c r="BJ31" s="116">
        <f>IFERROR(BI31/BE31,"-")</f>
        <v>1166.6666666667</v>
      </c>
      <c r="BK31" s="117"/>
      <c r="BL31" s="117">
        <v>1</v>
      </c>
      <c r="BM31" s="117"/>
      <c r="BN31" s="119">
        <v>2</v>
      </c>
      <c r="BO31" s="120">
        <f>IF(P31=0,"",IF(BN31=0,"",(BN31/P31)))</f>
        <v>0.33333333333333</v>
      </c>
      <c r="BP31" s="121">
        <v>1</v>
      </c>
      <c r="BQ31" s="122">
        <f>IFERROR(BP31/BN31,"-")</f>
        <v>0.5</v>
      </c>
      <c r="BR31" s="123">
        <v>76000</v>
      </c>
      <c r="BS31" s="124">
        <f>IFERROR(BR31/BN31,"-")</f>
        <v>38000</v>
      </c>
      <c r="BT31" s="125"/>
      <c r="BU31" s="125"/>
      <c r="BV31" s="125">
        <v>1</v>
      </c>
      <c r="BW31" s="126">
        <v>1</v>
      </c>
      <c r="BX31" s="127">
        <f>IF(P31=0,"",IF(BW31=0,"",(BW31/P31)))</f>
        <v>0.16666666666667</v>
      </c>
      <c r="BY31" s="128">
        <v>1</v>
      </c>
      <c r="BZ31" s="129">
        <f>IFERROR(BY31/BW31,"-")</f>
        <v>1</v>
      </c>
      <c r="CA31" s="130">
        <v>33000</v>
      </c>
      <c r="CB31" s="131">
        <f>IFERROR(CA31/BW31,"-")</f>
        <v>33000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109000</v>
      </c>
      <c r="CQ31" s="141">
        <v>76000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131</v>
      </c>
      <c r="C32" s="203"/>
      <c r="D32" s="203" t="s">
        <v>132</v>
      </c>
      <c r="E32" s="203" t="s">
        <v>133</v>
      </c>
      <c r="F32" s="203" t="s">
        <v>64</v>
      </c>
      <c r="G32" s="203"/>
      <c r="H32" s="90" t="s">
        <v>130</v>
      </c>
      <c r="I32" s="90" t="s">
        <v>105</v>
      </c>
      <c r="J32" s="188"/>
      <c r="K32" s="81">
        <v>13</v>
      </c>
      <c r="L32" s="81">
        <v>0</v>
      </c>
      <c r="M32" s="81">
        <v>60</v>
      </c>
      <c r="N32" s="91">
        <v>4</v>
      </c>
      <c r="O32" s="92">
        <v>0</v>
      </c>
      <c r="P32" s="93">
        <f>N32+O32</f>
        <v>4</v>
      </c>
      <c r="Q32" s="82">
        <f>IFERROR(P32/M32,"-")</f>
        <v>0.066666666666667</v>
      </c>
      <c r="R32" s="81">
        <v>0</v>
      </c>
      <c r="S32" s="81">
        <v>1</v>
      </c>
      <c r="T32" s="82">
        <f>IFERROR(S32/(O32+P32),"-")</f>
        <v>0.25</v>
      </c>
      <c r="U32" s="182"/>
      <c r="V32" s="84">
        <v>0</v>
      </c>
      <c r="W32" s="82">
        <f>IF(P32=0,"-",V32/P32)</f>
        <v>0</v>
      </c>
      <c r="X32" s="186">
        <v>3000</v>
      </c>
      <c r="Y32" s="187">
        <f>IFERROR(X32/P32,"-")</f>
        <v>750</v>
      </c>
      <c r="Z32" s="187" t="str">
        <f>IFERROR(X32/V32,"-")</f>
        <v>-</v>
      </c>
      <c r="AA32" s="188"/>
      <c r="AB32" s="85"/>
      <c r="AC32" s="79"/>
      <c r="AD32" s="94">
        <v>1</v>
      </c>
      <c r="AE32" s="95">
        <f>IF(P32=0,"",IF(AD32=0,"",(AD32/P32)))</f>
        <v>0.25</v>
      </c>
      <c r="AF32" s="94"/>
      <c r="AG32" s="96">
        <f>IFERROR(AF32/AD32,"-")</f>
        <v>0</v>
      </c>
      <c r="AH32" s="97"/>
      <c r="AI32" s="98">
        <f>IFERROR(AH32/AD32,"-")</f>
        <v>0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0.25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0.5</v>
      </c>
      <c r="BP32" s="121">
        <v>1</v>
      </c>
      <c r="BQ32" s="122">
        <f>IFERROR(BP32/BN32,"-")</f>
        <v>0.5</v>
      </c>
      <c r="BR32" s="123">
        <v>3000</v>
      </c>
      <c r="BS32" s="124">
        <f>IFERROR(BR32/BN32,"-")</f>
        <v>1500</v>
      </c>
      <c r="BT32" s="125">
        <v>1</v>
      </c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3000</v>
      </c>
      <c r="CQ32" s="141">
        <v>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134</v>
      </c>
      <c r="C33" s="203"/>
      <c r="D33" s="203" t="s">
        <v>135</v>
      </c>
      <c r="E33" s="203" t="s">
        <v>136</v>
      </c>
      <c r="F33" s="203" t="s">
        <v>64</v>
      </c>
      <c r="G33" s="203"/>
      <c r="H33" s="90" t="s">
        <v>130</v>
      </c>
      <c r="I33" s="90" t="s">
        <v>109</v>
      </c>
      <c r="J33" s="188"/>
      <c r="K33" s="81">
        <v>15</v>
      </c>
      <c r="L33" s="81">
        <v>0</v>
      </c>
      <c r="M33" s="81">
        <v>71</v>
      </c>
      <c r="N33" s="91">
        <v>10</v>
      </c>
      <c r="O33" s="92">
        <v>0</v>
      </c>
      <c r="P33" s="93">
        <f>N33+O33</f>
        <v>10</v>
      </c>
      <c r="Q33" s="82">
        <f>IFERROR(P33/M33,"-")</f>
        <v>0.14084507042254</v>
      </c>
      <c r="R33" s="81">
        <v>1</v>
      </c>
      <c r="S33" s="81">
        <v>3</v>
      </c>
      <c r="T33" s="82">
        <f>IFERROR(S33/(O33+P33),"-")</f>
        <v>0.3</v>
      </c>
      <c r="U33" s="182"/>
      <c r="V33" s="84">
        <v>2</v>
      </c>
      <c r="W33" s="82">
        <f>IF(P33=0,"-",V33/P33)</f>
        <v>0.2</v>
      </c>
      <c r="X33" s="186">
        <v>150000</v>
      </c>
      <c r="Y33" s="187">
        <f>IFERROR(X33/P33,"-")</f>
        <v>15000</v>
      </c>
      <c r="Z33" s="187">
        <f>IFERROR(X33/V33,"-")</f>
        <v>75000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0.1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4</v>
      </c>
      <c r="BF33" s="113">
        <f>IF(P33=0,"",IF(BE33=0,"",(BE33/P33)))</f>
        <v>0.4</v>
      </c>
      <c r="BG33" s="112">
        <v>1</v>
      </c>
      <c r="BH33" s="114">
        <f>IFERROR(BG33/BE33,"-")</f>
        <v>0.25</v>
      </c>
      <c r="BI33" s="115">
        <v>5000</v>
      </c>
      <c r="BJ33" s="116">
        <f>IFERROR(BI33/BE33,"-")</f>
        <v>1250</v>
      </c>
      <c r="BK33" s="117">
        <v>1</v>
      </c>
      <c r="BL33" s="117"/>
      <c r="BM33" s="117"/>
      <c r="BN33" s="119">
        <v>3</v>
      </c>
      <c r="BO33" s="120">
        <f>IF(P33=0,"",IF(BN33=0,"",(BN33/P33)))</f>
        <v>0.3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2</v>
      </c>
      <c r="BX33" s="127">
        <f>IF(P33=0,"",IF(BW33=0,"",(BW33/P33)))</f>
        <v>0.2</v>
      </c>
      <c r="BY33" s="128">
        <v>1</v>
      </c>
      <c r="BZ33" s="129">
        <f>IFERROR(BY33/BW33,"-")</f>
        <v>0.5</v>
      </c>
      <c r="CA33" s="130">
        <v>145000</v>
      </c>
      <c r="CB33" s="131">
        <f>IFERROR(CA33/BW33,"-")</f>
        <v>72500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150000</v>
      </c>
      <c r="CQ33" s="141">
        <v>145000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/>
      <c r="B34" s="203" t="s">
        <v>137</v>
      </c>
      <c r="C34" s="203"/>
      <c r="D34" s="203" t="s">
        <v>75</v>
      </c>
      <c r="E34" s="203" t="s">
        <v>75</v>
      </c>
      <c r="F34" s="203" t="s">
        <v>76</v>
      </c>
      <c r="G34" s="203"/>
      <c r="H34" s="90"/>
      <c r="I34" s="90"/>
      <c r="J34" s="188"/>
      <c r="K34" s="81">
        <v>181</v>
      </c>
      <c r="L34" s="81">
        <v>89</v>
      </c>
      <c r="M34" s="81">
        <v>45</v>
      </c>
      <c r="N34" s="91">
        <v>24</v>
      </c>
      <c r="O34" s="92">
        <v>0</v>
      </c>
      <c r="P34" s="93">
        <f>N34+O34</f>
        <v>24</v>
      </c>
      <c r="Q34" s="82">
        <f>IFERROR(P34/M34,"-")</f>
        <v>0.53333333333333</v>
      </c>
      <c r="R34" s="81">
        <v>6</v>
      </c>
      <c r="S34" s="81">
        <v>1</v>
      </c>
      <c r="T34" s="82">
        <f>IFERROR(S34/(O34+P34),"-")</f>
        <v>0.041666666666667</v>
      </c>
      <c r="U34" s="182"/>
      <c r="V34" s="84">
        <v>9</v>
      </c>
      <c r="W34" s="82">
        <f>IF(P34=0,"-",V34/P34)</f>
        <v>0.375</v>
      </c>
      <c r="X34" s="186">
        <v>2249000</v>
      </c>
      <c r="Y34" s="187">
        <f>IFERROR(X34/P34,"-")</f>
        <v>93708.333333333</v>
      </c>
      <c r="Z34" s="187">
        <f>IFERROR(X34/V34,"-")</f>
        <v>249888.88888889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4</v>
      </c>
      <c r="BF34" s="113">
        <f>IF(P34=0,"",IF(BE34=0,"",(BE34/P34)))</f>
        <v>0.16666666666667</v>
      </c>
      <c r="BG34" s="112">
        <v>1</v>
      </c>
      <c r="BH34" s="114">
        <f>IFERROR(BG34/BE34,"-")</f>
        <v>0.25</v>
      </c>
      <c r="BI34" s="115">
        <v>3000</v>
      </c>
      <c r="BJ34" s="116">
        <f>IFERROR(BI34/BE34,"-")</f>
        <v>750</v>
      </c>
      <c r="BK34" s="117">
        <v>1</v>
      </c>
      <c r="BL34" s="117"/>
      <c r="BM34" s="117"/>
      <c r="BN34" s="119">
        <v>8</v>
      </c>
      <c r="BO34" s="120">
        <f>IF(P34=0,"",IF(BN34=0,"",(BN34/P34)))</f>
        <v>0.33333333333333</v>
      </c>
      <c r="BP34" s="121">
        <v>1</v>
      </c>
      <c r="BQ34" s="122">
        <f>IFERROR(BP34/BN34,"-")</f>
        <v>0.125</v>
      </c>
      <c r="BR34" s="123">
        <v>29000</v>
      </c>
      <c r="BS34" s="124">
        <f>IFERROR(BR34/BN34,"-")</f>
        <v>3625</v>
      </c>
      <c r="BT34" s="125"/>
      <c r="BU34" s="125"/>
      <c r="BV34" s="125">
        <v>1</v>
      </c>
      <c r="BW34" s="126">
        <v>10</v>
      </c>
      <c r="BX34" s="127">
        <f>IF(P34=0,"",IF(BW34=0,"",(BW34/P34)))</f>
        <v>0.41666666666667</v>
      </c>
      <c r="BY34" s="128">
        <v>6</v>
      </c>
      <c r="BZ34" s="129">
        <f>IFERROR(BY34/BW34,"-")</f>
        <v>0.6</v>
      </c>
      <c r="CA34" s="130">
        <v>2212000</v>
      </c>
      <c r="CB34" s="131">
        <f>IFERROR(CA34/BW34,"-")</f>
        <v>221200</v>
      </c>
      <c r="CC34" s="132"/>
      <c r="CD34" s="132">
        <v>1</v>
      </c>
      <c r="CE34" s="132">
        <v>5</v>
      </c>
      <c r="CF34" s="133">
        <v>2</v>
      </c>
      <c r="CG34" s="134">
        <f>IF(P34=0,"",IF(CF34=0,"",(CF34/P34)))</f>
        <v>0.083333333333333</v>
      </c>
      <c r="CH34" s="135">
        <v>2</v>
      </c>
      <c r="CI34" s="136">
        <f>IFERROR(CH34/CF34,"-")</f>
        <v>1</v>
      </c>
      <c r="CJ34" s="137">
        <v>23000</v>
      </c>
      <c r="CK34" s="138">
        <f>IFERROR(CJ34/CF34,"-")</f>
        <v>11500</v>
      </c>
      <c r="CL34" s="139">
        <v>1</v>
      </c>
      <c r="CM34" s="139"/>
      <c r="CN34" s="139">
        <v>1</v>
      </c>
      <c r="CO34" s="140">
        <v>9</v>
      </c>
      <c r="CP34" s="141">
        <v>2249000</v>
      </c>
      <c r="CQ34" s="141">
        <v>2017000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>
        <f>AB35</f>
        <v>0.24583333333333</v>
      </c>
      <c r="B35" s="203" t="s">
        <v>138</v>
      </c>
      <c r="C35" s="203"/>
      <c r="D35" s="203" t="s">
        <v>87</v>
      </c>
      <c r="E35" s="203" t="s">
        <v>88</v>
      </c>
      <c r="F35" s="203" t="s">
        <v>64</v>
      </c>
      <c r="G35" s="203" t="s">
        <v>65</v>
      </c>
      <c r="H35" s="90" t="s">
        <v>139</v>
      </c>
      <c r="I35" s="90" t="s">
        <v>140</v>
      </c>
      <c r="J35" s="188">
        <v>120000</v>
      </c>
      <c r="K35" s="81">
        <v>13</v>
      </c>
      <c r="L35" s="81">
        <v>0</v>
      </c>
      <c r="M35" s="81">
        <v>67</v>
      </c>
      <c r="N35" s="91">
        <v>4</v>
      </c>
      <c r="O35" s="92">
        <v>0</v>
      </c>
      <c r="P35" s="93">
        <f>N35+O35</f>
        <v>4</v>
      </c>
      <c r="Q35" s="82">
        <f>IFERROR(P35/M35,"-")</f>
        <v>0.059701492537313</v>
      </c>
      <c r="R35" s="81">
        <v>0</v>
      </c>
      <c r="S35" s="81">
        <v>1</v>
      </c>
      <c r="T35" s="82">
        <f>IFERROR(S35/(O35+P35),"-")</f>
        <v>0.25</v>
      </c>
      <c r="U35" s="182">
        <f>IFERROR(J35/SUM(P35:P36),"-")</f>
        <v>15000</v>
      </c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>
        <f>SUM(X35:X36)-SUM(J35:J36)</f>
        <v>-90500</v>
      </c>
      <c r="AB35" s="85">
        <f>SUM(X35:X36)/SUM(J35:J36)</f>
        <v>0.24583333333333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0.25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2</v>
      </c>
      <c r="BX35" s="127">
        <f>IF(P35=0,"",IF(BW35=0,"",(BW35/P35)))</f>
        <v>0.5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0.25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141</v>
      </c>
      <c r="C36" s="203"/>
      <c r="D36" s="203" t="s">
        <v>87</v>
      </c>
      <c r="E36" s="203" t="s">
        <v>88</v>
      </c>
      <c r="F36" s="203" t="s">
        <v>76</v>
      </c>
      <c r="G36" s="203"/>
      <c r="H36" s="90"/>
      <c r="I36" s="90"/>
      <c r="J36" s="188"/>
      <c r="K36" s="81">
        <v>52</v>
      </c>
      <c r="L36" s="81">
        <v>25</v>
      </c>
      <c r="M36" s="81">
        <v>8</v>
      </c>
      <c r="N36" s="91">
        <v>4</v>
      </c>
      <c r="O36" s="92">
        <v>0</v>
      </c>
      <c r="P36" s="93">
        <f>N36+O36</f>
        <v>4</v>
      </c>
      <c r="Q36" s="82">
        <f>IFERROR(P36/M36,"-")</f>
        <v>0.5</v>
      </c>
      <c r="R36" s="81">
        <v>1</v>
      </c>
      <c r="S36" s="81">
        <v>1</v>
      </c>
      <c r="T36" s="82">
        <f>IFERROR(S36/(O36+P36),"-")</f>
        <v>0.25</v>
      </c>
      <c r="U36" s="182"/>
      <c r="V36" s="84">
        <v>2</v>
      </c>
      <c r="W36" s="82">
        <f>IF(P36=0,"-",V36/P36)</f>
        <v>0.5</v>
      </c>
      <c r="X36" s="186">
        <v>29500</v>
      </c>
      <c r="Y36" s="187">
        <f>IFERROR(X36/P36,"-")</f>
        <v>7375</v>
      </c>
      <c r="Z36" s="187">
        <f>IFERROR(X36/V36,"-")</f>
        <v>14750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0.25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2</v>
      </c>
      <c r="BX36" s="127">
        <f>IF(P36=0,"",IF(BW36=0,"",(BW36/P36)))</f>
        <v>0.5</v>
      </c>
      <c r="BY36" s="128">
        <v>2</v>
      </c>
      <c r="BZ36" s="129">
        <f>IFERROR(BY36/BW36,"-")</f>
        <v>1</v>
      </c>
      <c r="CA36" s="130">
        <v>29500</v>
      </c>
      <c r="CB36" s="131">
        <f>IFERROR(CA36/BW36,"-")</f>
        <v>14750</v>
      </c>
      <c r="CC36" s="132">
        <v>1</v>
      </c>
      <c r="CD36" s="132"/>
      <c r="CE36" s="132">
        <v>1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2</v>
      </c>
      <c r="CP36" s="141">
        <v>29500</v>
      </c>
      <c r="CQ36" s="141">
        <v>22000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0.275</v>
      </c>
      <c r="B37" s="203" t="s">
        <v>142</v>
      </c>
      <c r="C37" s="203"/>
      <c r="D37" s="203" t="s">
        <v>90</v>
      </c>
      <c r="E37" s="203" t="s">
        <v>79</v>
      </c>
      <c r="F37" s="203" t="s">
        <v>64</v>
      </c>
      <c r="G37" s="203" t="s">
        <v>65</v>
      </c>
      <c r="H37" s="90" t="s">
        <v>139</v>
      </c>
      <c r="I37" s="204" t="s">
        <v>143</v>
      </c>
      <c r="J37" s="188">
        <v>120000</v>
      </c>
      <c r="K37" s="81">
        <v>17</v>
      </c>
      <c r="L37" s="81">
        <v>0</v>
      </c>
      <c r="M37" s="81">
        <v>71</v>
      </c>
      <c r="N37" s="91">
        <v>7</v>
      </c>
      <c r="O37" s="92">
        <v>0</v>
      </c>
      <c r="P37" s="93">
        <f>N37+O37</f>
        <v>7</v>
      </c>
      <c r="Q37" s="82">
        <f>IFERROR(P37/M37,"-")</f>
        <v>0.098591549295775</v>
      </c>
      <c r="R37" s="81">
        <v>0</v>
      </c>
      <c r="S37" s="81">
        <v>3</v>
      </c>
      <c r="T37" s="82">
        <f>IFERROR(S37/(O37+P37),"-")</f>
        <v>0.42857142857143</v>
      </c>
      <c r="U37" s="182">
        <f>IFERROR(J37/SUM(P37:P38),"-")</f>
        <v>10000</v>
      </c>
      <c r="V37" s="84">
        <v>1</v>
      </c>
      <c r="W37" s="82">
        <f>IF(P37=0,"-",V37/P37)</f>
        <v>0.14285714285714</v>
      </c>
      <c r="X37" s="186">
        <v>30000</v>
      </c>
      <c r="Y37" s="187">
        <f>IFERROR(X37/P37,"-")</f>
        <v>4285.7142857143</v>
      </c>
      <c r="Z37" s="187">
        <f>IFERROR(X37/V37,"-")</f>
        <v>30000</v>
      </c>
      <c r="AA37" s="188">
        <f>SUM(X37:X38)-SUM(J37:J38)</f>
        <v>-87000</v>
      </c>
      <c r="AB37" s="85">
        <f>SUM(X37:X38)/SUM(J37:J38)</f>
        <v>0.275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3</v>
      </c>
      <c r="BF37" s="113">
        <f>IF(P37=0,"",IF(BE37=0,"",(BE37/P37)))</f>
        <v>0.42857142857143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0.28571428571429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0.28571428571429</v>
      </c>
      <c r="BY37" s="128">
        <v>1</v>
      </c>
      <c r="BZ37" s="129">
        <f>IFERROR(BY37/BW37,"-")</f>
        <v>0.5</v>
      </c>
      <c r="CA37" s="130">
        <v>30000</v>
      </c>
      <c r="CB37" s="131">
        <f>IFERROR(CA37/BW37,"-")</f>
        <v>15000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30000</v>
      </c>
      <c r="CQ37" s="141">
        <v>30000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144</v>
      </c>
      <c r="C38" s="203"/>
      <c r="D38" s="203" t="s">
        <v>90</v>
      </c>
      <c r="E38" s="203" t="s">
        <v>79</v>
      </c>
      <c r="F38" s="203" t="s">
        <v>76</v>
      </c>
      <c r="G38" s="203"/>
      <c r="H38" s="90"/>
      <c r="I38" s="90"/>
      <c r="J38" s="188"/>
      <c r="K38" s="81">
        <v>34</v>
      </c>
      <c r="L38" s="81">
        <v>25</v>
      </c>
      <c r="M38" s="81">
        <v>6</v>
      </c>
      <c r="N38" s="91">
        <v>5</v>
      </c>
      <c r="O38" s="92">
        <v>0</v>
      </c>
      <c r="P38" s="93">
        <f>N38+O38</f>
        <v>5</v>
      </c>
      <c r="Q38" s="82">
        <f>IFERROR(P38/M38,"-")</f>
        <v>0.83333333333333</v>
      </c>
      <c r="R38" s="81">
        <v>0</v>
      </c>
      <c r="S38" s="81">
        <v>1</v>
      </c>
      <c r="T38" s="82">
        <f>IFERROR(S38/(O38+P38),"-")</f>
        <v>0.2</v>
      </c>
      <c r="U38" s="182"/>
      <c r="V38" s="84">
        <v>0</v>
      </c>
      <c r="W38" s="82">
        <f>IF(P38=0,"-",V38/P38)</f>
        <v>0</v>
      </c>
      <c r="X38" s="186">
        <v>3000</v>
      </c>
      <c r="Y38" s="187">
        <f>IFERROR(X38/P38,"-")</f>
        <v>600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3</v>
      </c>
      <c r="BO38" s="120">
        <f>IF(P38=0,"",IF(BN38=0,"",(BN38/P38)))</f>
        <v>0.6</v>
      </c>
      <c r="BP38" s="121">
        <v>1</v>
      </c>
      <c r="BQ38" s="122">
        <f>IFERROR(BP38/BN38,"-")</f>
        <v>0.33333333333333</v>
      </c>
      <c r="BR38" s="123">
        <v>8000</v>
      </c>
      <c r="BS38" s="124">
        <f>IFERROR(BR38/BN38,"-")</f>
        <v>2666.6666666667</v>
      </c>
      <c r="BT38" s="125"/>
      <c r="BU38" s="125">
        <v>1</v>
      </c>
      <c r="BV38" s="125"/>
      <c r="BW38" s="126">
        <v>2</v>
      </c>
      <c r="BX38" s="127">
        <f>IF(P38=0,"",IF(BW38=0,"",(BW38/P38)))</f>
        <v>0.4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3000</v>
      </c>
      <c r="CQ38" s="141">
        <v>8000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0.94</v>
      </c>
      <c r="B39" s="203" t="s">
        <v>145</v>
      </c>
      <c r="C39" s="203"/>
      <c r="D39" s="203" t="s">
        <v>87</v>
      </c>
      <c r="E39" s="203" t="s">
        <v>88</v>
      </c>
      <c r="F39" s="203" t="s">
        <v>64</v>
      </c>
      <c r="G39" s="203" t="s">
        <v>69</v>
      </c>
      <c r="H39" s="90" t="s">
        <v>139</v>
      </c>
      <c r="I39" s="205" t="s">
        <v>146</v>
      </c>
      <c r="J39" s="188">
        <v>150000</v>
      </c>
      <c r="K39" s="81">
        <v>8</v>
      </c>
      <c r="L39" s="81">
        <v>0</v>
      </c>
      <c r="M39" s="81">
        <v>81</v>
      </c>
      <c r="N39" s="91">
        <v>3</v>
      </c>
      <c r="O39" s="92">
        <v>0</v>
      </c>
      <c r="P39" s="93">
        <f>N39+O39</f>
        <v>3</v>
      </c>
      <c r="Q39" s="82">
        <f>IFERROR(P39/M39,"-")</f>
        <v>0.037037037037037</v>
      </c>
      <c r="R39" s="81">
        <v>1</v>
      </c>
      <c r="S39" s="81">
        <v>0</v>
      </c>
      <c r="T39" s="82">
        <f>IFERROR(S39/(O39+P39),"-")</f>
        <v>0</v>
      </c>
      <c r="U39" s="182">
        <f>IFERROR(J39/SUM(P39:P40),"-")</f>
        <v>13636.363636364</v>
      </c>
      <c r="V39" s="84">
        <v>1</v>
      </c>
      <c r="W39" s="82">
        <f>IF(P39=0,"-",V39/P39)</f>
        <v>0.33333333333333</v>
      </c>
      <c r="X39" s="186">
        <v>85000</v>
      </c>
      <c r="Y39" s="187">
        <f>IFERROR(X39/P39,"-")</f>
        <v>28333.333333333</v>
      </c>
      <c r="Z39" s="187">
        <f>IFERROR(X39/V39,"-")</f>
        <v>85000</v>
      </c>
      <c r="AA39" s="188">
        <f>SUM(X39:X40)-SUM(J39:J40)</f>
        <v>-9000</v>
      </c>
      <c r="AB39" s="85">
        <f>SUM(X39:X40)/SUM(J39:J40)</f>
        <v>0.94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0.33333333333333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2</v>
      </c>
      <c r="BX39" s="127">
        <f>IF(P39=0,"",IF(BW39=0,"",(BW39/P39)))</f>
        <v>0.66666666666667</v>
      </c>
      <c r="BY39" s="128">
        <v>1</v>
      </c>
      <c r="BZ39" s="129">
        <f>IFERROR(BY39/BW39,"-")</f>
        <v>0.5</v>
      </c>
      <c r="CA39" s="130">
        <v>85000</v>
      </c>
      <c r="CB39" s="131">
        <f>IFERROR(CA39/BW39,"-")</f>
        <v>42500</v>
      </c>
      <c r="CC39" s="132"/>
      <c r="CD39" s="132"/>
      <c r="CE39" s="132">
        <v>1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85000</v>
      </c>
      <c r="CQ39" s="141">
        <v>85000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147</v>
      </c>
      <c r="C40" s="203"/>
      <c r="D40" s="203" t="s">
        <v>87</v>
      </c>
      <c r="E40" s="203" t="s">
        <v>88</v>
      </c>
      <c r="F40" s="203" t="s">
        <v>76</v>
      </c>
      <c r="G40" s="203"/>
      <c r="H40" s="90"/>
      <c r="I40" s="90"/>
      <c r="J40" s="188"/>
      <c r="K40" s="81">
        <v>30</v>
      </c>
      <c r="L40" s="81">
        <v>20</v>
      </c>
      <c r="M40" s="81">
        <v>7</v>
      </c>
      <c r="N40" s="91">
        <v>8</v>
      </c>
      <c r="O40" s="92">
        <v>0</v>
      </c>
      <c r="P40" s="93">
        <f>N40+O40</f>
        <v>8</v>
      </c>
      <c r="Q40" s="82">
        <f>IFERROR(P40/M40,"-")</f>
        <v>1.1428571428571</v>
      </c>
      <c r="R40" s="81">
        <v>2</v>
      </c>
      <c r="S40" s="81">
        <v>1</v>
      </c>
      <c r="T40" s="82">
        <f>IFERROR(S40/(O40+P40),"-")</f>
        <v>0.125</v>
      </c>
      <c r="U40" s="182"/>
      <c r="V40" s="84">
        <v>2</v>
      </c>
      <c r="W40" s="82">
        <f>IF(P40=0,"-",V40/P40)</f>
        <v>0.25</v>
      </c>
      <c r="X40" s="186">
        <v>56000</v>
      </c>
      <c r="Y40" s="187">
        <f>IFERROR(X40/P40,"-")</f>
        <v>7000</v>
      </c>
      <c r="Z40" s="187">
        <f>IFERROR(X40/V40,"-")</f>
        <v>28000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6</v>
      </c>
      <c r="BO40" s="120">
        <f>IF(P40=0,"",IF(BN40=0,"",(BN40/P40)))</f>
        <v>0.75</v>
      </c>
      <c r="BP40" s="121">
        <v>2</v>
      </c>
      <c r="BQ40" s="122">
        <f>IFERROR(BP40/BN40,"-")</f>
        <v>0.33333333333333</v>
      </c>
      <c r="BR40" s="123">
        <v>12000</v>
      </c>
      <c r="BS40" s="124">
        <f>IFERROR(BR40/BN40,"-")</f>
        <v>2000</v>
      </c>
      <c r="BT40" s="125">
        <v>1</v>
      </c>
      <c r="BU40" s="125"/>
      <c r="BV40" s="125">
        <v>1</v>
      </c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>
        <v>2</v>
      </c>
      <c r="CG40" s="134">
        <f>IF(P40=0,"",IF(CF40=0,"",(CF40/P40)))</f>
        <v>0.25</v>
      </c>
      <c r="CH40" s="135">
        <v>1</v>
      </c>
      <c r="CI40" s="136">
        <f>IFERROR(CH40/CF40,"-")</f>
        <v>0.5</v>
      </c>
      <c r="CJ40" s="137">
        <v>45000</v>
      </c>
      <c r="CK40" s="138">
        <f>IFERROR(CJ40/CF40,"-")</f>
        <v>22500</v>
      </c>
      <c r="CL40" s="139"/>
      <c r="CM40" s="139"/>
      <c r="CN40" s="139">
        <v>1</v>
      </c>
      <c r="CO40" s="140">
        <v>2</v>
      </c>
      <c r="CP40" s="141">
        <v>56000</v>
      </c>
      <c r="CQ40" s="141">
        <v>45000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</v>
      </c>
      <c r="B41" s="203" t="s">
        <v>148</v>
      </c>
      <c r="C41" s="203"/>
      <c r="D41" s="203" t="s">
        <v>90</v>
      </c>
      <c r="E41" s="203" t="s">
        <v>79</v>
      </c>
      <c r="F41" s="203" t="s">
        <v>64</v>
      </c>
      <c r="G41" s="203" t="s">
        <v>69</v>
      </c>
      <c r="H41" s="90" t="s">
        <v>139</v>
      </c>
      <c r="I41" s="90" t="s">
        <v>149</v>
      </c>
      <c r="J41" s="188">
        <v>150000</v>
      </c>
      <c r="K41" s="81">
        <v>9</v>
      </c>
      <c r="L41" s="81">
        <v>0</v>
      </c>
      <c r="M41" s="81">
        <v>41</v>
      </c>
      <c r="N41" s="91">
        <v>3</v>
      </c>
      <c r="O41" s="92">
        <v>0</v>
      </c>
      <c r="P41" s="93">
        <f>N41+O41</f>
        <v>3</v>
      </c>
      <c r="Q41" s="82">
        <f>IFERROR(P41/M41,"-")</f>
        <v>0.073170731707317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16666.666666667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SUM(X41:X42)-SUM(J41:J42)</f>
        <v>-150000</v>
      </c>
      <c r="AB41" s="85">
        <f>SUM(X41:X42)/SUM(J41:J42)</f>
        <v>0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0.66666666666667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0.33333333333333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150</v>
      </c>
      <c r="C42" s="203"/>
      <c r="D42" s="203" t="s">
        <v>90</v>
      </c>
      <c r="E42" s="203" t="s">
        <v>79</v>
      </c>
      <c r="F42" s="203" t="s">
        <v>76</v>
      </c>
      <c r="G42" s="203"/>
      <c r="H42" s="90"/>
      <c r="I42" s="90"/>
      <c r="J42" s="188"/>
      <c r="K42" s="81">
        <v>44</v>
      </c>
      <c r="L42" s="81">
        <v>27</v>
      </c>
      <c r="M42" s="81">
        <v>8</v>
      </c>
      <c r="N42" s="91">
        <v>6</v>
      </c>
      <c r="O42" s="92">
        <v>0</v>
      </c>
      <c r="P42" s="93">
        <f>N42+O42</f>
        <v>6</v>
      </c>
      <c r="Q42" s="82">
        <f>IFERROR(P42/M42,"-")</f>
        <v>0.75</v>
      </c>
      <c r="R42" s="81">
        <v>0</v>
      </c>
      <c r="S42" s="81">
        <v>2</v>
      </c>
      <c r="T42" s="82">
        <f>IFERROR(S42/(O42+P42),"-")</f>
        <v>0.33333333333333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0.16666666666667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0.16666666666667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4</v>
      </c>
      <c r="BX42" s="127">
        <f>IF(P42=0,"",IF(BW42=0,"",(BW42/P42)))</f>
        <v>0.66666666666667</v>
      </c>
      <c r="BY42" s="128">
        <v>1</v>
      </c>
      <c r="BZ42" s="129">
        <f>IFERROR(BY42/BW42,"-")</f>
        <v>0.25</v>
      </c>
      <c r="CA42" s="130">
        <v>171000</v>
      </c>
      <c r="CB42" s="131">
        <f>IFERROR(CA42/BW42,"-")</f>
        <v>42750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>
        <v>171000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1</v>
      </c>
      <c r="B43" s="203" t="s">
        <v>151</v>
      </c>
      <c r="C43" s="203"/>
      <c r="D43" s="203" t="s">
        <v>62</v>
      </c>
      <c r="E43" s="203" t="s">
        <v>63</v>
      </c>
      <c r="F43" s="203" t="s">
        <v>64</v>
      </c>
      <c r="G43" s="203" t="s">
        <v>99</v>
      </c>
      <c r="H43" s="90" t="s">
        <v>152</v>
      </c>
      <c r="I43" s="204" t="s">
        <v>67</v>
      </c>
      <c r="J43" s="188">
        <v>150000</v>
      </c>
      <c r="K43" s="81">
        <v>23</v>
      </c>
      <c r="L43" s="81">
        <v>0</v>
      </c>
      <c r="M43" s="81">
        <v>178</v>
      </c>
      <c r="N43" s="91">
        <v>11</v>
      </c>
      <c r="O43" s="92">
        <v>0</v>
      </c>
      <c r="P43" s="93">
        <f>N43+O43</f>
        <v>11</v>
      </c>
      <c r="Q43" s="82">
        <f>IFERROR(P43/M43,"-")</f>
        <v>0.061797752808989</v>
      </c>
      <c r="R43" s="81">
        <v>0</v>
      </c>
      <c r="S43" s="81">
        <v>0</v>
      </c>
      <c r="T43" s="82">
        <f>IFERROR(S43/(O43+P43),"-")</f>
        <v>0</v>
      </c>
      <c r="U43" s="182">
        <f>IFERROR(J43/SUM(P43:P44),"-")</f>
        <v>7500</v>
      </c>
      <c r="V43" s="84">
        <v>1</v>
      </c>
      <c r="W43" s="82">
        <f>IF(P43=0,"-",V43/P43)</f>
        <v>0.090909090909091</v>
      </c>
      <c r="X43" s="186">
        <v>10000</v>
      </c>
      <c r="Y43" s="187">
        <f>IFERROR(X43/P43,"-")</f>
        <v>909.09090909091</v>
      </c>
      <c r="Z43" s="187">
        <f>IFERROR(X43/V43,"-")</f>
        <v>10000</v>
      </c>
      <c r="AA43" s="188">
        <f>SUM(X43:X44)-SUM(J43:J44)</f>
        <v>0</v>
      </c>
      <c r="AB43" s="85">
        <f>SUM(X43:X44)/SUM(J43:J44)</f>
        <v>1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4</v>
      </c>
      <c r="BF43" s="113">
        <f>IF(P43=0,"",IF(BE43=0,"",(BE43/P43)))</f>
        <v>0.36363636363636</v>
      </c>
      <c r="BG43" s="112">
        <v>1</v>
      </c>
      <c r="BH43" s="114">
        <f>IFERROR(BG43/BE43,"-")</f>
        <v>0.25</v>
      </c>
      <c r="BI43" s="115">
        <v>10000</v>
      </c>
      <c r="BJ43" s="116">
        <f>IFERROR(BI43/BE43,"-")</f>
        <v>2500</v>
      </c>
      <c r="BK43" s="117">
        <v>1</v>
      </c>
      <c r="BL43" s="117"/>
      <c r="BM43" s="117"/>
      <c r="BN43" s="119">
        <v>5</v>
      </c>
      <c r="BO43" s="120">
        <f>IF(P43=0,"",IF(BN43=0,"",(BN43/P43)))</f>
        <v>0.45454545454545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2</v>
      </c>
      <c r="BX43" s="127">
        <f>IF(P43=0,"",IF(BW43=0,"",(BW43/P43)))</f>
        <v>0.18181818181818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10000</v>
      </c>
      <c r="CQ43" s="141">
        <v>10000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153</v>
      </c>
      <c r="C44" s="203"/>
      <c r="D44" s="203" t="s">
        <v>62</v>
      </c>
      <c r="E44" s="203" t="s">
        <v>63</v>
      </c>
      <c r="F44" s="203" t="s">
        <v>76</v>
      </c>
      <c r="G44" s="203"/>
      <c r="H44" s="90"/>
      <c r="I44" s="90"/>
      <c r="J44" s="188"/>
      <c r="K44" s="81">
        <v>66</v>
      </c>
      <c r="L44" s="81">
        <v>50</v>
      </c>
      <c r="M44" s="81">
        <v>8</v>
      </c>
      <c r="N44" s="91">
        <v>9</v>
      </c>
      <c r="O44" s="92">
        <v>0</v>
      </c>
      <c r="P44" s="93">
        <f>N44+O44</f>
        <v>9</v>
      </c>
      <c r="Q44" s="82">
        <f>IFERROR(P44/M44,"-")</f>
        <v>1.125</v>
      </c>
      <c r="R44" s="81">
        <v>2</v>
      </c>
      <c r="S44" s="81">
        <v>1</v>
      </c>
      <c r="T44" s="82">
        <f>IFERROR(S44/(O44+P44),"-")</f>
        <v>0.11111111111111</v>
      </c>
      <c r="U44" s="182"/>
      <c r="V44" s="84">
        <v>1</v>
      </c>
      <c r="W44" s="82">
        <f>IF(P44=0,"-",V44/P44)</f>
        <v>0.11111111111111</v>
      </c>
      <c r="X44" s="186">
        <v>140000</v>
      </c>
      <c r="Y44" s="187">
        <f>IFERROR(X44/P44,"-")</f>
        <v>15555.555555556</v>
      </c>
      <c r="Z44" s="187">
        <f>IFERROR(X44/V44,"-")</f>
        <v>140000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0.11111111111111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6</v>
      </c>
      <c r="BO44" s="120">
        <f>IF(P44=0,"",IF(BN44=0,"",(BN44/P44)))</f>
        <v>0.66666666666667</v>
      </c>
      <c r="BP44" s="121">
        <v>4</v>
      </c>
      <c r="BQ44" s="122">
        <f>IFERROR(BP44/BN44,"-")</f>
        <v>0.66666666666667</v>
      </c>
      <c r="BR44" s="123">
        <v>1062000</v>
      </c>
      <c r="BS44" s="124">
        <f>IFERROR(BR44/BN44,"-")</f>
        <v>177000</v>
      </c>
      <c r="BT44" s="125">
        <v>1</v>
      </c>
      <c r="BU44" s="125">
        <v>1</v>
      </c>
      <c r="BV44" s="125">
        <v>2</v>
      </c>
      <c r="BW44" s="126">
        <v>1</v>
      </c>
      <c r="BX44" s="127">
        <f>IF(P44=0,"",IF(BW44=0,"",(BW44/P44)))</f>
        <v>0.11111111111111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>
        <v>1</v>
      </c>
      <c r="CG44" s="134">
        <f>IF(P44=0,"",IF(CF44=0,"",(CF44/P44)))</f>
        <v>0.11111111111111</v>
      </c>
      <c r="CH44" s="135">
        <v>1</v>
      </c>
      <c r="CI44" s="136">
        <f>IFERROR(CH44/CF44,"-")</f>
        <v>1</v>
      </c>
      <c r="CJ44" s="137">
        <v>19000</v>
      </c>
      <c r="CK44" s="138">
        <f>IFERROR(CJ44/CF44,"-")</f>
        <v>19000</v>
      </c>
      <c r="CL44" s="139"/>
      <c r="CM44" s="139"/>
      <c r="CN44" s="139">
        <v>1</v>
      </c>
      <c r="CO44" s="140">
        <v>1</v>
      </c>
      <c r="CP44" s="141">
        <v>140000</v>
      </c>
      <c r="CQ44" s="141">
        <v>1031000</v>
      </c>
      <c r="CR44" s="141"/>
      <c r="CS44" s="142" t="str">
        <f>IF(AND(CQ44=0,CR44=0),"",IF(AND(CQ44&lt;=100000,CR44&lt;=100000),"",IF(CQ44/CP44&gt;0.7,"男高",IF(CR44/CP44&gt;0.7,"女高",""))))</f>
        <v>男高</v>
      </c>
    </row>
    <row r="45" spans="1:98">
      <c r="A45" s="80">
        <f>AB45</f>
        <v>7.8278846153846</v>
      </c>
      <c r="B45" s="203" t="s">
        <v>154</v>
      </c>
      <c r="C45" s="203"/>
      <c r="D45" s="203" t="s">
        <v>87</v>
      </c>
      <c r="E45" s="203" t="s">
        <v>88</v>
      </c>
      <c r="F45" s="203" t="s">
        <v>64</v>
      </c>
      <c r="G45" s="203" t="s">
        <v>112</v>
      </c>
      <c r="H45" s="90" t="s">
        <v>139</v>
      </c>
      <c r="I45" s="205" t="s">
        <v>155</v>
      </c>
      <c r="J45" s="188">
        <v>130000</v>
      </c>
      <c r="K45" s="81">
        <v>41</v>
      </c>
      <c r="L45" s="81">
        <v>0</v>
      </c>
      <c r="M45" s="81">
        <v>89</v>
      </c>
      <c r="N45" s="91">
        <v>12</v>
      </c>
      <c r="O45" s="92">
        <v>0</v>
      </c>
      <c r="P45" s="93">
        <f>N45+O45</f>
        <v>12</v>
      </c>
      <c r="Q45" s="82">
        <f>IFERROR(P45/M45,"-")</f>
        <v>0.13483146067416</v>
      </c>
      <c r="R45" s="81">
        <v>0</v>
      </c>
      <c r="S45" s="81">
        <v>6</v>
      </c>
      <c r="T45" s="82">
        <f>IFERROR(S45/(O45+P45),"-")</f>
        <v>0.5</v>
      </c>
      <c r="U45" s="182">
        <f>IFERROR(J45/SUM(P45:P46),"-")</f>
        <v>7222.2222222222</v>
      </c>
      <c r="V45" s="84">
        <v>4</v>
      </c>
      <c r="W45" s="82">
        <f>IF(P45=0,"-",V45/P45)</f>
        <v>0.33333333333333</v>
      </c>
      <c r="X45" s="186">
        <v>201625</v>
      </c>
      <c r="Y45" s="187">
        <f>IFERROR(X45/P45,"-")</f>
        <v>16802.083333333</v>
      </c>
      <c r="Z45" s="187">
        <f>IFERROR(X45/V45,"-")</f>
        <v>50406.25</v>
      </c>
      <c r="AA45" s="188">
        <f>SUM(X45:X46)-SUM(J45:J46)</f>
        <v>887625</v>
      </c>
      <c r="AB45" s="85">
        <f>SUM(X45:X46)/SUM(J45:J46)</f>
        <v>7.8278846153846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0.083333333333333</v>
      </c>
      <c r="BG45" s="112">
        <v>1</v>
      </c>
      <c r="BH45" s="114">
        <f>IFERROR(BG45/BE45,"-")</f>
        <v>1</v>
      </c>
      <c r="BI45" s="115">
        <v>5000</v>
      </c>
      <c r="BJ45" s="116">
        <f>IFERROR(BI45/BE45,"-")</f>
        <v>5000</v>
      </c>
      <c r="BK45" s="117">
        <v>1</v>
      </c>
      <c r="BL45" s="117"/>
      <c r="BM45" s="117"/>
      <c r="BN45" s="119">
        <v>8</v>
      </c>
      <c r="BO45" s="120">
        <f>IF(P45=0,"",IF(BN45=0,"",(BN45/P45)))</f>
        <v>0.66666666666667</v>
      </c>
      <c r="BP45" s="121">
        <v>1</v>
      </c>
      <c r="BQ45" s="122">
        <f>IFERROR(BP45/BN45,"-")</f>
        <v>0.125</v>
      </c>
      <c r="BR45" s="123">
        <v>6000</v>
      </c>
      <c r="BS45" s="124">
        <f>IFERROR(BR45/BN45,"-")</f>
        <v>750</v>
      </c>
      <c r="BT45" s="125"/>
      <c r="BU45" s="125">
        <v>1</v>
      </c>
      <c r="BV45" s="125"/>
      <c r="BW45" s="126">
        <v>2</v>
      </c>
      <c r="BX45" s="127">
        <f>IF(P45=0,"",IF(BW45=0,"",(BW45/P45)))</f>
        <v>0.16666666666667</v>
      </c>
      <c r="BY45" s="128">
        <v>1</v>
      </c>
      <c r="BZ45" s="129">
        <f>IFERROR(BY45/BW45,"-")</f>
        <v>0.5</v>
      </c>
      <c r="CA45" s="130">
        <v>3000</v>
      </c>
      <c r="CB45" s="131">
        <f>IFERROR(CA45/BW45,"-")</f>
        <v>1500</v>
      </c>
      <c r="CC45" s="132">
        <v>1</v>
      </c>
      <c r="CD45" s="132"/>
      <c r="CE45" s="132"/>
      <c r="CF45" s="133">
        <v>1</v>
      </c>
      <c r="CG45" s="134">
        <f>IF(P45=0,"",IF(CF45=0,"",(CF45/P45)))</f>
        <v>0.083333333333333</v>
      </c>
      <c r="CH45" s="135">
        <v>1</v>
      </c>
      <c r="CI45" s="136">
        <f>IFERROR(CH45/CF45,"-")</f>
        <v>1</v>
      </c>
      <c r="CJ45" s="137">
        <v>187625</v>
      </c>
      <c r="CK45" s="138">
        <f>IFERROR(CJ45/CF45,"-")</f>
        <v>187625</v>
      </c>
      <c r="CL45" s="139"/>
      <c r="CM45" s="139"/>
      <c r="CN45" s="139">
        <v>1</v>
      </c>
      <c r="CO45" s="140">
        <v>4</v>
      </c>
      <c r="CP45" s="141">
        <v>201625</v>
      </c>
      <c r="CQ45" s="141">
        <v>187625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/>
      <c r="B46" s="203" t="s">
        <v>156</v>
      </c>
      <c r="C46" s="203"/>
      <c r="D46" s="203" t="s">
        <v>87</v>
      </c>
      <c r="E46" s="203" t="s">
        <v>88</v>
      </c>
      <c r="F46" s="203" t="s">
        <v>76</v>
      </c>
      <c r="G46" s="203"/>
      <c r="H46" s="90"/>
      <c r="I46" s="90"/>
      <c r="J46" s="188"/>
      <c r="K46" s="81">
        <v>33</v>
      </c>
      <c r="L46" s="81">
        <v>26</v>
      </c>
      <c r="M46" s="81">
        <v>7</v>
      </c>
      <c r="N46" s="91">
        <v>6</v>
      </c>
      <c r="O46" s="92">
        <v>0</v>
      </c>
      <c r="P46" s="93">
        <f>N46+O46</f>
        <v>6</v>
      </c>
      <c r="Q46" s="82">
        <f>IFERROR(P46/M46,"-")</f>
        <v>0.85714285714286</v>
      </c>
      <c r="R46" s="81">
        <v>2</v>
      </c>
      <c r="S46" s="81">
        <v>0</v>
      </c>
      <c r="T46" s="82">
        <f>IFERROR(S46/(O46+P46),"-")</f>
        <v>0</v>
      </c>
      <c r="U46" s="182"/>
      <c r="V46" s="84">
        <v>2</v>
      </c>
      <c r="W46" s="82">
        <f>IF(P46=0,"-",V46/P46)</f>
        <v>0.33333333333333</v>
      </c>
      <c r="X46" s="186">
        <v>816000</v>
      </c>
      <c r="Y46" s="187">
        <f>IFERROR(X46/P46,"-")</f>
        <v>136000</v>
      </c>
      <c r="Z46" s="187">
        <f>IFERROR(X46/V46,"-")</f>
        <v>408000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2</v>
      </c>
      <c r="BX46" s="127">
        <f>IF(P46=0,"",IF(BW46=0,"",(BW46/P46)))</f>
        <v>0.33333333333333</v>
      </c>
      <c r="BY46" s="128">
        <v>1</v>
      </c>
      <c r="BZ46" s="129">
        <f>IFERROR(BY46/BW46,"-")</f>
        <v>0.5</v>
      </c>
      <c r="CA46" s="130">
        <v>175000</v>
      </c>
      <c r="CB46" s="131">
        <f>IFERROR(CA46/BW46,"-")</f>
        <v>87500</v>
      </c>
      <c r="CC46" s="132"/>
      <c r="CD46" s="132"/>
      <c r="CE46" s="132">
        <v>1</v>
      </c>
      <c r="CF46" s="133">
        <v>2</v>
      </c>
      <c r="CG46" s="134">
        <f>IF(P46=0,"",IF(CF46=0,"",(CF46/P46)))</f>
        <v>0.33333333333333</v>
      </c>
      <c r="CH46" s="135">
        <v>1</v>
      </c>
      <c r="CI46" s="136">
        <f>IFERROR(CH46/CF46,"-")</f>
        <v>0.5</v>
      </c>
      <c r="CJ46" s="137">
        <v>641000</v>
      </c>
      <c r="CK46" s="138">
        <f>IFERROR(CJ46/CF46,"-")</f>
        <v>320500</v>
      </c>
      <c r="CL46" s="139"/>
      <c r="CM46" s="139"/>
      <c r="CN46" s="139">
        <v>1</v>
      </c>
      <c r="CO46" s="140">
        <v>2</v>
      </c>
      <c r="CP46" s="141">
        <v>816000</v>
      </c>
      <c r="CQ46" s="141">
        <v>641000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80">
        <f>AB47</f>
        <v>1.0416666666667</v>
      </c>
      <c r="B47" s="203" t="s">
        <v>157</v>
      </c>
      <c r="C47" s="203"/>
      <c r="D47" s="203" t="s">
        <v>90</v>
      </c>
      <c r="E47" s="203" t="s">
        <v>79</v>
      </c>
      <c r="F47" s="203" t="s">
        <v>64</v>
      </c>
      <c r="G47" s="203" t="s">
        <v>117</v>
      </c>
      <c r="H47" s="90" t="s">
        <v>66</v>
      </c>
      <c r="I47" s="204" t="s">
        <v>81</v>
      </c>
      <c r="J47" s="188">
        <v>120000</v>
      </c>
      <c r="K47" s="81">
        <v>15</v>
      </c>
      <c r="L47" s="81">
        <v>0</v>
      </c>
      <c r="M47" s="81">
        <v>62</v>
      </c>
      <c r="N47" s="91">
        <v>8</v>
      </c>
      <c r="O47" s="92">
        <v>0</v>
      </c>
      <c r="P47" s="93">
        <f>N47+O47</f>
        <v>8</v>
      </c>
      <c r="Q47" s="82">
        <f>IFERROR(P47/M47,"-")</f>
        <v>0.12903225806452</v>
      </c>
      <c r="R47" s="81">
        <v>1</v>
      </c>
      <c r="S47" s="81">
        <v>4</v>
      </c>
      <c r="T47" s="82">
        <f>IFERROR(S47/(O47+P47),"-")</f>
        <v>0.5</v>
      </c>
      <c r="U47" s="182">
        <f>IFERROR(J47/SUM(P47:P48),"-")</f>
        <v>8571.4285714286</v>
      </c>
      <c r="V47" s="84">
        <v>2</v>
      </c>
      <c r="W47" s="82">
        <f>IF(P47=0,"-",V47/P47)</f>
        <v>0.25</v>
      </c>
      <c r="X47" s="186">
        <v>90000</v>
      </c>
      <c r="Y47" s="187">
        <f>IFERROR(X47/P47,"-")</f>
        <v>11250</v>
      </c>
      <c r="Z47" s="187">
        <f>IFERROR(X47/V47,"-")</f>
        <v>45000</v>
      </c>
      <c r="AA47" s="188">
        <f>SUM(X47:X48)-SUM(J47:J48)</f>
        <v>5000</v>
      </c>
      <c r="AB47" s="85">
        <f>SUM(X47:X48)/SUM(J47:J48)</f>
        <v>1.0416666666667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2</v>
      </c>
      <c r="AN47" s="101">
        <f>IF(P47=0,"",IF(AM47=0,"",(AM47/P47)))</f>
        <v>0.25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>
        <v>1</v>
      </c>
      <c r="AW47" s="107">
        <f>IF(P47=0,"",IF(AV47=0,"",(AV47/P47)))</f>
        <v>0.125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1</v>
      </c>
      <c r="BF47" s="113">
        <f>IF(P47=0,"",IF(BE47=0,"",(BE47/P47)))</f>
        <v>0.125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1</v>
      </c>
      <c r="BO47" s="120">
        <f>IF(P47=0,"",IF(BN47=0,"",(BN47/P47)))</f>
        <v>0.125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3</v>
      </c>
      <c r="BX47" s="127">
        <f>IF(P47=0,"",IF(BW47=0,"",(BW47/P47)))</f>
        <v>0.375</v>
      </c>
      <c r="BY47" s="128">
        <v>2</v>
      </c>
      <c r="BZ47" s="129">
        <f>IFERROR(BY47/BW47,"-")</f>
        <v>0.66666666666667</v>
      </c>
      <c r="CA47" s="130">
        <v>90000</v>
      </c>
      <c r="CB47" s="131">
        <f>IFERROR(CA47/BW47,"-")</f>
        <v>30000</v>
      </c>
      <c r="CC47" s="132"/>
      <c r="CD47" s="132"/>
      <c r="CE47" s="132">
        <v>2</v>
      </c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90000</v>
      </c>
      <c r="CQ47" s="141">
        <v>78000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158</v>
      </c>
      <c r="C48" s="203"/>
      <c r="D48" s="203" t="s">
        <v>90</v>
      </c>
      <c r="E48" s="203" t="s">
        <v>79</v>
      </c>
      <c r="F48" s="203" t="s">
        <v>76</v>
      </c>
      <c r="G48" s="203"/>
      <c r="H48" s="90"/>
      <c r="I48" s="90"/>
      <c r="J48" s="188"/>
      <c r="K48" s="81">
        <v>34</v>
      </c>
      <c r="L48" s="81">
        <v>25</v>
      </c>
      <c r="M48" s="81">
        <v>5</v>
      </c>
      <c r="N48" s="91">
        <v>6</v>
      </c>
      <c r="O48" s="92">
        <v>0</v>
      </c>
      <c r="P48" s="93">
        <f>N48+O48</f>
        <v>6</v>
      </c>
      <c r="Q48" s="82">
        <f>IFERROR(P48/M48,"-")</f>
        <v>1.2</v>
      </c>
      <c r="R48" s="81">
        <v>1</v>
      </c>
      <c r="S48" s="81">
        <v>2</v>
      </c>
      <c r="T48" s="82">
        <f>IFERROR(S48/(O48+P48),"-")</f>
        <v>0.33333333333333</v>
      </c>
      <c r="U48" s="182"/>
      <c r="V48" s="84">
        <v>2</v>
      </c>
      <c r="W48" s="82">
        <f>IF(P48=0,"-",V48/P48)</f>
        <v>0.33333333333333</v>
      </c>
      <c r="X48" s="186">
        <v>35000</v>
      </c>
      <c r="Y48" s="187">
        <f>IFERROR(X48/P48,"-")</f>
        <v>5833.3333333333</v>
      </c>
      <c r="Z48" s="187">
        <f>IFERROR(X48/V48,"-")</f>
        <v>17500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2</v>
      </c>
      <c r="BF48" s="113">
        <f>IF(P48=0,"",IF(BE48=0,"",(BE48/P48)))</f>
        <v>0.33333333333333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3</v>
      </c>
      <c r="BO48" s="120">
        <f>IF(P48=0,"",IF(BN48=0,"",(BN48/P48)))</f>
        <v>0.5</v>
      </c>
      <c r="BP48" s="121">
        <v>2</v>
      </c>
      <c r="BQ48" s="122">
        <f>IFERROR(BP48/BN48,"-")</f>
        <v>0.66666666666667</v>
      </c>
      <c r="BR48" s="123">
        <v>10000</v>
      </c>
      <c r="BS48" s="124">
        <f>IFERROR(BR48/BN48,"-")</f>
        <v>3333.3333333333</v>
      </c>
      <c r="BT48" s="125">
        <v>2</v>
      </c>
      <c r="BU48" s="125"/>
      <c r="BV48" s="125"/>
      <c r="BW48" s="126">
        <v>1</v>
      </c>
      <c r="BX48" s="127">
        <f>IF(P48=0,"",IF(BW48=0,"",(BW48/P48)))</f>
        <v>0.16666666666667</v>
      </c>
      <c r="BY48" s="128">
        <v>1</v>
      </c>
      <c r="BZ48" s="129">
        <f>IFERROR(BY48/BW48,"-")</f>
        <v>1</v>
      </c>
      <c r="CA48" s="130">
        <v>30000</v>
      </c>
      <c r="CB48" s="131">
        <f>IFERROR(CA48/BW48,"-")</f>
        <v>30000</v>
      </c>
      <c r="CC48" s="132"/>
      <c r="CD48" s="132"/>
      <c r="CE48" s="132">
        <v>1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35000</v>
      </c>
      <c r="CQ48" s="141">
        <v>30000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0.63333333333333</v>
      </c>
      <c r="B49" s="203" t="s">
        <v>159</v>
      </c>
      <c r="C49" s="203"/>
      <c r="D49" s="203" t="s">
        <v>93</v>
      </c>
      <c r="E49" s="203" t="s">
        <v>94</v>
      </c>
      <c r="F49" s="203" t="s">
        <v>64</v>
      </c>
      <c r="G49" s="203" t="s">
        <v>117</v>
      </c>
      <c r="H49" s="90" t="s">
        <v>66</v>
      </c>
      <c r="I49" s="90" t="s">
        <v>149</v>
      </c>
      <c r="J49" s="188">
        <v>120000</v>
      </c>
      <c r="K49" s="81">
        <v>3</v>
      </c>
      <c r="L49" s="81">
        <v>0</v>
      </c>
      <c r="M49" s="81">
        <v>32</v>
      </c>
      <c r="N49" s="91">
        <v>1</v>
      </c>
      <c r="O49" s="92">
        <v>0</v>
      </c>
      <c r="P49" s="93">
        <f>N49+O49</f>
        <v>1</v>
      </c>
      <c r="Q49" s="82">
        <f>IFERROR(P49/M49,"-")</f>
        <v>0.03125</v>
      </c>
      <c r="R49" s="81">
        <v>0</v>
      </c>
      <c r="S49" s="81">
        <v>0</v>
      </c>
      <c r="T49" s="82">
        <f>IFERROR(S49/(O49+P49),"-")</f>
        <v>0</v>
      </c>
      <c r="U49" s="182">
        <f>IFERROR(J49/SUM(P49:P50),"-")</f>
        <v>12000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SUM(X49:X50)-SUM(J49:J50)</f>
        <v>-44000</v>
      </c>
      <c r="AB49" s="85">
        <f>SUM(X49:X50)/SUM(J49:J50)</f>
        <v>0.63333333333333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1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160</v>
      </c>
      <c r="C50" s="203"/>
      <c r="D50" s="203" t="s">
        <v>93</v>
      </c>
      <c r="E50" s="203" t="s">
        <v>94</v>
      </c>
      <c r="F50" s="203" t="s">
        <v>76</v>
      </c>
      <c r="G50" s="203"/>
      <c r="H50" s="90"/>
      <c r="I50" s="90"/>
      <c r="J50" s="188"/>
      <c r="K50" s="81">
        <v>31</v>
      </c>
      <c r="L50" s="81">
        <v>23</v>
      </c>
      <c r="M50" s="81">
        <v>8</v>
      </c>
      <c r="N50" s="91">
        <v>9</v>
      </c>
      <c r="O50" s="92">
        <v>0</v>
      </c>
      <c r="P50" s="93">
        <f>N50+O50</f>
        <v>9</v>
      </c>
      <c r="Q50" s="82">
        <f>IFERROR(P50/M50,"-")</f>
        <v>1.125</v>
      </c>
      <c r="R50" s="81">
        <v>2</v>
      </c>
      <c r="S50" s="81">
        <v>0</v>
      </c>
      <c r="T50" s="82">
        <f>IFERROR(S50/(O50+P50),"-")</f>
        <v>0</v>
      </c>
      <c r="U50" s="182"/>
      <c r="V50" s="84">
        <v>2</v>
      </c>
      <c r="W50" s="82">
        <f>IF(P50=0,"-",V50/P50)</f>
        <v>0.22222222222222</v>
      </c>
      <c r="X50" s="186">
        <v>76000</v>
      </c>
      <c r="Y50" s="187">
        <f>IFERROR(X50/P50,"-")</f>
        <v>8444.4444444444</v>
      </c>
      <c r="Z50" s="187">
        <f>IFERROR(X50/V50,"-")</f>
        <v>38000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0.11111111111111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0.11111111111111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6</v>
      </c>
      <c r="BX50" s="127">
        <f>IF(P50=0,"",IF(BW50=0,"",(BW50/P50)))</f>
        <v>0.66666666666667</v>
      </c>
      <c r="BY50" s="128">
        <v>4</v>
      </c>
      <c r="BZ50" s="129">
        <f>IFERROR(BY50/BW50,"-")</f>
        <v>0.66666666666667</v>
      </c>
      <c r="CA50" s="130">
        <v>124000</v>
      </c>
      <c r="CB50" s="131">
        <f>IFERROR(CA50/BW50,"-")</f>
        <v>20666.666666667</v>
      </c>
      <c r="CC50" s="132"/>
      <c r="CD50" s="132"/>
      <c r="CE50" s="132">
        <v>4</v>
      </c>
      <c r="CF50" s="133">
        <v>1</v>
      </c>
      <c r="CG50" s="134">
        <f>IF(P50=0,"",IF(CF50=0,"",(CF50/P50)))</f>
        <v>0.11111111111111</v>
      </c>
      <c r="CH50" s="135">
        <v>1</v>
      </c>
      <c r="CI50" s="136">
        <f>IFERROR(CH50/CF50,"-")</f>
        <v>1</v>
      </c>
      <c r="CJ50" s="137">
        <v>3000</v>
      </c>
      <c r="CK50" s="138">
        <f>IFERROR(CJ50/CF50,"-")</f>
        <v>3000</v>
      </c>
      <c r="CL50" s="139">
        <v>1</v>
      </c>
      <c r="CM50" s="139"/>
      <c r="CN50" s="139"/>
      <c r="CO50" s="140">
        <v>2</v>
      </c>
      <c r="CP50" s="141">
        <v>76000</v>
      </c>
      <c r="CQ50" s="141">
        <v>57000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3.2125</v>
      </c>
      <c r="B51" s="203" t="s">
        <v>161</v>
      </c>
      <c r="C51" s="203"/>
      <c r="D51" s="203" t="s">
        <v>93</v>
      </c>
      <c r="E51" s="203" t="s">
        <v>94</v>
      </c>
      <c r="F51" s="203" t="s">
        <v>64</v>
      </c>
      <c r="G51" s="203" t="s">
        <v>162</v>
      </c>
      <c r="H51" s="90" t="s">
        <v>139</v>
      </c>
      <c r="I51" s="204" t="s">
        <v>81</v>
      </c>
      <c r="J51" s="188">
        <v>80000</v>
      </c>
      <c r="K51" s="81">
        <v>2</v>
      </c>
      <c r="L51" s="81">
        <v>0</v>
      </c>
      <c r="M51" s="81">
        <v>6</v>
      </c>
      <c r="N51" s="91">
        <v>2</v>
      </c>
      <c r="O51" s="92">
        <v>0</v>
      </c>
      <c r="P51" s="93">
        <f>N51+O51</f>
        <v>2</v>
      </c>
      <c r="Q51" s="82">
        <f>IFERROR(P51/M51,"-")</f>
        <v>0.33333333333333</v>
      </c>
      <c r="R51" s="81">
        <v>0</v>
      </c>
      <c r="S51" s="81">
        <v>0</v>
      </c>
      <c r="T51" s="82">
        <f>IFERROR(S51/(O51+P51),"-")</f>
        <v>0</v>
      </c>
      <c r="U51" s="182">
        <f>IFERROR(J51/SUM(P51:P52),"-")</f>
        <v>40000</v>
      </c>
      <c r="V51" s="84">
        <v>2</v>
      </c>
      <c r="W51" s="82">
        <f>IF(P51=0,"-",V51/P51)</f>
        <v>1</v>
      </c>
      <c r="X51" s="186">
        <v>257000</v>
      </c>
      <c r="Y51" s="187">
        <f>IFERROR(X51/P51,"-")</f>
        <v>128500</v>
      </c>
      <c r="Z51" s="187">
        <f>IFERROR(X51/V51,"-")</f>
        <v>128500</v>
      </c>
      <c r="AA51" s="188">
        <f>SUM(X51:X52)-SUM(J51:J52)</f>
        <v>177000</v>
      </c>
      <c r="AB51" s="85">
        <f>SUM(X51:X52)/SUM(J51:J52)</f>
        <v>3.2125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2</v>
      </c>
      <c r="BO51" s="120">
        <f>IF(P51=0,"",IF(BN51=0,"",(BN51/P51)))</f>
        <v>1</v>
      </c>
      <c r="BP51" s="121">
        <v>2</v>
      </c>
      <c r="BQ51" s="122">
        <f>IFERROR(BP51/BN51,"-")</f>
        <v>1</v>
      </c>
      <c r="BR51" s="123">
        <v>257000</v>
      </c>
      <c r="BS51" s="124">
        <f>IFERROR(BR51/BN51,"-")</f>
        <v>128500</v>
      </c>
      <c r="BT51" s="125"/>
      <c r="BU51" s="125"/>
      <c r="BV51" s="125">
        <v>2</v>
      </c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257000</v>
      </c>
      <c r="CQ51" s="141">
        <v>248000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/>
      <c r="B52" s="203" t="s">
        <v>163</v>
      </c>
      <c r="C52" s="203"/>
      <c r="D52" s="203" t="s">
        <v>93</v>
      </c>
      <c r="E52" s="203" t="s">
        <v>94</v>
      </c>
      <c r="F52" s="203" t="s">
        <v>76</v>
      </c>
      <c r="G52" s="203"/>
      <c r="H52" s="90"/>
      <c r="I52" s="90"/>
      <c r="J52" s="188"/>
      <c r="K52" s="81">
        <v>11</v>
      </c>
      <c r="L52" s="81">
        <v>7</v>
      </c>
      <c r="M52" s="81">
        <v>6</v>
      </c>
      <c r="N52" s="91">
        <v>0</v>
      </c>
      <c r="O52" s="92">
        <v>0</v>
      </c>
      <c r="P52" s="93">
        <f>N52+O52</f>
        <v>0</v>
      </c>
      <c r="Q52" s="82">
        <f>IFERROR(P52/M52,"-")</f>
        <v>0</v>
      </c>
      <c r="R52" s="81">
        <v>0</v>
      </c>
      <c r="S52" s="81">
        <v>0</v>
      </c>
      <c r="T52" s="82" t="str">
        <f>IFERROR(S52/(O52+P52),"-")</f>
        <v>-</v>
      </c>
      <c r="U52" s="182"/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0.18461538461538</v>
      </c>
      <c r="B53" s="203" t="s">
        <v>164</v>
      </c>
      <c r="C53" s="203"/>
      <c r="D53" s="203" t="s">
        <v>165</v>
      </c>
      <c r="E53" s="203" t="s">
        <v>166</v>
      </c>
      <c r="F53" s="203" t="s">
        <v>64</v>
      </c>
      <c r="G53" s="203" t="s">
        <v>129</v>
      </c>
      <c r="H53" s="90" t="s">
        <v>167</v>
      </c>
      <c r="I53" s="205" t="s">
        <v>168</v>
      </c>
      <c r="J53" s="188">
        <v>16250</v>
      </c>
      <c r="K53" s="81">
        <v>1</v>
      </c>
      <c r="L53" s="81">
        <v>0</v>
      </c>
      <c r="M53" s="81">
        <v>15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>
        <f>IFERROR(J53/SUM(P53:P54),"-")</f>
        <v>16250</v>
      </c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>
        <f>SUM(X53:X54)-SUM(J53:J54)</f>
        <v>-13250</v>
      </c>
      <c r="AB53" s="85">
        <f>SUM(X53:X54)/SUM(J53:J54)</f>
        <v>0.18461538461538</v>
      </c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169</v>
      </c>
      <c r="C54" s="203"/>
      <c r="D54" s="203" t="s">
        <v>165</v>
      </c>
      <c r="E54" s="203" t="s">
        <v>166</v>
      </c>
      <c r="F54" s="203" t="s">
        <v>76</v>
      </c>
      <c r="G54" s="203"/>
      <c r="H54" s="90"/>
      <c r="I54" s="90"/>
      <c r="J54" s="188"/>
      <c r="K54" s="81">
        <v>4</v>
      </c>
      <c r="L54" s="81">
        <v>4</v>
      </c>
      <c r="M54" s="81">
        <v>9</v>
      </c>
      <c r="N54" s="91">
        <v>1</v>
      </c>
      <c r="O54" s="92">
        <v>0</v>
      </c>
      <c r="P54" s="93">
        <f>N54+O54</f>
        <v>1</v>
      </c>
      <c r="Q54" s="82">
        <f>IFERROR(P54/M54,"-")</f>
        <v>0.11111111111111</v>
      </c>
      <c r="R54" s="81">
        <v>0</v>
      </c>
      <c r="S54" s="81">
        <v>1</v>
      </c>
      <c r="T54" s="82">
        <f>IFERROR(S54/(O54+P54),"-")</f>
        <v>1</v>
      </c>
      <c r="U54" s="182"/>
      <c r="V54" s="84">
        <v>1</v>
      </c>
      <c r="W54" s="82">
        <f>IF(P54=0,"-",V54/P54)</f>
        <v>1</v>
      </c>
      <c r="X54" s="186">
        <v>3000</v>
      </c>
      <c r="Y54" s="187">
        <f>IFERROR(X54/P54,"-")</f>
        <v>3000</v>
      </c>
      <c r="Z54" s="187">
        <f>IFERROR(X54/V54,"-")</f>
        <v>3000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1</v>
      </c>
      <c r="BG54" s="112">
        <v>1</v>
      </c>
      <c r="BH54" s="114">
        <f>IFERROR(BG54/BE54,"-")</f>
        <v>1</v>
      </c>
      <c r="BI54" s="115">
        <v>3000</v>
      </c>
      <c r="BJ54" s="116">
        <f>IFERROR(BI54/BE54,"-")</f>
        <v>3000</v>
      </c>
      <c r="BK54" s="117">
        <v>1</v>
      </c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3000</v>
      </c>
      <c r="CQ54" s="141">
        <v>3000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170</v>
      </c>
      <c r="C55" s="203"/>
      <c r="D55" s="203" t="s">
        <v>171</v>
      </c>
      <c r="E55" s="203" t="s">
        <v>166</v>
      </c>
      <c r="F55" s="203" t="s">
        <v>64</v>
      </c>
      <c r="G55" s="203" t="s">
        <v>129</v>
      </c>
      <c r="H55" s="90" t="s">
        <v>167</v>
      </c>
      <c r="I55" s="205" t="s">
        <v>172</v>
      </c>
      <c r="J55" s="188">
        <v>16250</v>
      </c>
      <c r="K55" s="81">
        <v>0</v>
      </c>
      <c r="L55" s="81">
        <v>0</v>
      </c>
      <c r="M55" s="81">
        <v>8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 t="str">
        <f>IFERROR(J55/SUM(P55:P56),"-")</f>
        <v>-</v>
      </c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>
        <f>SUM(X55:X56)-SUM(J55:J56)</f>
        <v>-16250</v>
      </c>
      <c r="AB55" s="85">
        <f>SUM(X55:X56)/SUM(J55:J56)</f>
        <v>0</v>
      </c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173</v>
      </c>
      <c r="C56" s="203"/>
      <c r="D56" s="203" t="s">
        <v>171</v>
      </c>
      <c r="E56" s="203" t="s">
        <v>166</v>
      </c>
      <c r="F56" s="203" t="s">
        <v>76</v>
      </c>
      <c r="G56" s="203"/>
      <c r="H56" s="90"/>
      <c r="I56" s="90"/>
      <c r="J56" s="188"/>
      <c r="K56" s="81">
        <v>18</v>
      </c>
      <c r="L56" s="81">
        <v>9</v>
      </c>
      <c r="M56" s="81">
        <v>4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 t="str">
        <f>AB57</f>
        <v>0</v>
      </c>
      <c r="B57" s="203" t="s">
        <v>174</v>
      </c>
      <c r="C57" s="203"/>
      <c r="D57" s="203"/>
      <c r="E57" s="203"/>
      <c r="F57" s="203" t="s">
        <v>64</v>
      </c>
      <c r="G57" s="203" t="s">
        <v>162</v>
      </c>
      <c r="H57" s="90" t="s">
        <v>175</v>
      </c>
      <c r="I57" s="205" t="s">
        <v>172</v>
      </c>
      <c r="J57" s="188">
        <v>0</v>
      </c>
      <c r="K57" s="81">
        <v>3</v>
      </c>
      <c r="L57" s="81">
        <v>0</v>
      </c>
      <c r="M57" s="81">
        <v>28</v>
      </c>
      <c r="N57" s="91">
        <v>0</v>
      </c>
      <c r="O57" s="92">
        <v>0</v>
      </c>
      <c r="P57" s="93">
        <f>N57+O57</f>
        <v>0</v>
      </c>
      <c r="Q57" s="82">
        <f>IFERROR(P57/M57,"-")</f>
        <v>0</v>
      </c>
      <c r="R57" s="81">
        <v>0</v>
      </c>
      <c r="S57" s="81">
        <v>0</v>
      </c>
      <c r="T57" s="82" t="str">
        <f>IFERROR(S57/(O57+P57),"-")</f>
        <v>-</v>
      </c>
      <c r="U57" s="182">
        <f>IFERROR(J57/SUM(P57:P58),"-")</f>
        <v>0</v>
      </c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>
        <f>SUM(X57:X58)-SUM(J57:J58)</f>
        <v>0</v>
      </c>
      <c r="AB57" s="85" t="str">
        <f>SUM(X57:X58)/SUM(J57:J58)</f>
        <v>0</v>
      </c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176</v>
      </c>
      <c r="C58" s="203"/>
      <c r="D58" s="203"/>
      <c r="E58" s="203"/>
      <c r="F58" s="203" t="s">
        <v>76</v>
      </c>
      <c r="G58" s="203"/>
      <c r="H58" s="90"/>
      <c r="I58" s="90"/>
      <c r="J58" s="188"/>
      <c r="K58" s="81">
        <v>8</v>
      </c>
      <c r="L58" s="81">
        <v>5</v>
      </c>
      <c r="M58" s="81">
        <v>3</v>
      </c>
      <c r="N58" s="91">
        <v>1</v>
      </c>
      <c r="O58" s="92">
        <v>0</v>
      </c>
      <c r="P58" s="93">
        <f>N58+O58</f>
        <v>1</v>
      </c>
      <c r="Q58" s="82">
        <f>IFERROR(P58/M58,"-")</f>
        <v>0.33333333333333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1</v>
      </c>
      <c r="AW58" s="107">
        <f>IF(P58=0,"",IF(AV58=0,"",(AV58/P58)))</f>
        <v>1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30"/>
      <c r="B59" s="87"/>
      <c r="C59" s="88"/>
      <c r="D59" s="88"/>
      <c r="E59" s="88"/>
      <c r="F59" s="89"/>
      <c r="G59" s="90"/>
      <c r="H59" s="90"/>
      <c r="I59" s="90"/>
      <c r="J59" s="192"/>
      <c r="K59" s="34"/>
      <c r="L59" s="34"/>
      <c r="M59" s="31"/>
      <c r="N59" s="23"/>
      <c r="O59" s="23"/>
      <c r="P59" s="23"/>
      <c r="Q59" s="33"/>
      <c r="R59" s="32"/>
      <c r="S59" s="23"/>
      <c r="T59" s="32"/>
      <c r="U59" s="183"/>
      <c r="V59" s="25"/>
      <c r="W59" s="25"/>
      <c r="X59" s="189"/>
      <c r="Y59" s="189"/>
      <c r="Z59" s="189"/>
      <c r="AA59" s="189"/>
      <c r="AB59" s="33"/>
      <c r="AC59" s="59"/>
      <c r="AD59" s="63"/>
      <c r="AE59" s="64"/>
      <c r="AF59" s="63"/>
      <c r="AG59" s="67"/>
      <c r="AH59" s="68"/>
      <c r="AI59" s="69"/>
      <c r="AJ59" s="70"/>
      <c r="AK59" s="70"/>
      <c r="AL59" s="70"/>
      <c r="AM59" s="63"/>
      <c r="AN59" s="64"/>
      <c r="AO59" s="63"/>
      <c r="AP59" s="67"/>
      <c r="AQ59" s="68"/>
      <c r="AR59" s="69"/>
      <c r="AS59" s="70"/>
      <c r="AT59" s="70"/>
      <c r="AU59" s="70"/>
      <c r="AV59" s="63"/>
      <c r="AW59" s="64"/>
      <c r="AX59" s="63"/>
      <c r="AY59" s="67"/>
      <c r="AZ59" s="68"/>
      <c r="BA59" s="69"/>
      <c r="BB59" s="70"/>
      <c r="BC59" s="70"/>
      <c r="BD59" s="70"/>
      <c r="BE59" s="63"/>
      <c r="BF59" s="64"/>
      <c r="BG59" s="63"/>
      <c r="BH59" s="67"/>
      <c r="BI59" s="68"/>
      <c r="BJ59" s="69"/>
      <c r="BK59" s="70"/>
      <c r="BL59" s="70"/>
      <c r="BM59" s="70"/>
      <c r="BN59" s="65"/>
      <c r="BO59" s="66"/>
      <c r="BP59" s="63"/>
      <c r="BQ59" s="67"/>
      <c r="BR59" s="68"/>
      <c r="BS59" s="69"/>
      <c r="BT59" s="70"/>
      <c r="BU59" s="70"/>
      <c r="BV59" s="70"/>
      <c r="BW59" s="65"/>
      <c r="BX59" s="66"/>
      <c r="BY59" s="63"/>
      <c r="BZ59" s="67"/>
      <c r="CA59" s="68"/>
      <c r="CB59" s="69"/>
      <c r="CC59" s="70"/>
      <c r="CD59" s="70"/>
      <c r="CE59" s="70"/>
      <c r="CF59" s="65"/>
      <c r="CG59" s="66"/>
      <c r="CH59" s="63"/>
      <c r="CI59" s="67"/>
      <c r="CJ59" s="68"/>
      <c r="CK59" s="69"/>
      <c r="CL59" s="70"/>
      <c r="CM59" s="70"/>
      <c r="CN59" s="70"/>
      <c r="CO59" s="71"/>
      <c r="CP59" s="68"/>
      <c r="CQ59" s="68"/>
      <c r="CR59" s="68"/>
      <c r="CS59" s="72"/>
    </row>
    <row r="60" spans="1:98">
      <c r="A60" s="30"/>
      <c r="B60" s="37"/>
      <c r="C60" s="21"/>
      <c r="D60" s="21"/>
      <c r="E60" s="21"/>
      <c r="F60" s="22"/>
      <c r="G60" s="36"/>
      <c r="H60" s="36"/>
      <c r="I60" s="75"/>
      <c r="J60" s="193"/>
      <c r="K60" s="34"/>
      <c r="L60" s="34"/>
      <c r="M60" s="31"/>
      <c r="N60" s="23"/>
      <c r="O60" s="23"/>
      <c r="P60" s="23"/>
      <c r="Q60" s="33"/>
      <c r="R60" s="32"/>
      <c r="S60" s="23"/>
      <c r="T60" s="32"/>
      <c r="U60" s="183"/>
      <c r="V60" s="25"/>
      <c r="W60" s="25"/>
      <c r="X60" s="189"/>
      <c r="Y60" s="189"/>
      <c r="Z60" s="189"/>
      <c r="AA60" s="189"/>
      <c r="AB60" s="33"/>
      <c r="AC60" s="61"/>
      <c r="AD60" s="63"/>
      <c r="AE60" s="64"/>
      <c r="AF60" s="63"/>
      <c r="AG60" s="67"/>
      <c r="AH60" s="68"/>
      <c r="AI60" s="69"/>
      <c r="AJ60" s="70"/>
      <c r="AK60" s="70"/>
      <c r="AL60" s="70"/>
      <c r="AM60" s="63"/>
      <c r="AN60" s="64"/>
      <c r="AO60" s="63"/>
      <c r="AP60" s="67"/>
      <c r="AQ60" s="68"/>
      <c r="AR60" s="69"/>
      <c r="AS60" s="70"/>
      <c r="AT60" s="70"/>
      <c r="AU60" s="70"/>
      <c r="AV60" s="63"/>
      <c r="AW60" s="64"/>
      <c r="AX60" s="63"/>
      <c r="AY60" s="67"/>
      <c r="AZ60" s="68"/>
      <c r="BA60" s="69"/>
      <c r="BB60" s="70"/>
      <c r="BC60" s="70"/>
      <c r="BD60" s="70"/>
      <c r="BE60" s="63"/>
      <c r="BF60" s="64"/>
      <c r="BG60" s="63"/>
      <c r="BH60" s="67"/>
      <c r="BI60" s="68"/>
      <c r="BJ60" s="69"/>
      <c r="BK60" s="70"/>
      <c r="BL60" s="70"/>
      <c r="BM60" s="70"/>
      <c r="BN60" s="65"/>
      <c r="BO60" s="66"/>
      <c r="BP60" s="63"/>
      <c r="BQ60" s="67"/>
      <c r="BR60" s="68"/>
      <c r="BS60" s="69"/>
      <c r="BT60" s="70"/>
      <c r="BU60" s="70"/>
      <c r="BV60" s="70"/>
      <c r="BW60" s="65"/>
      <c r="BX60" s="66"/>
      <c r="BY60" s="63"/>
      <c r="BZ60" s="67"/>
      <c r="CA60" s="68"/>
      <c r="CB60" s="69"/>
      <c r="CC60" s="70"/>
      <c r="CD60" s="70"/>
      <c r="CE60" s="70"/>
      <c r="CF60" s="65"/>
      <c r="CG60" s="66"/>
      <c r="CH60" s="63"/>
      <c r="CI60" s="67"/>
      <c r="CJ60" s="68"/>
      <c r="CK60" s="69"/>
      <c r="CL60" s="70"/>
      <c r="CM60" s="70"/>
      <c r="CN60" s="70"/>
      <c r="CO60" s="71"/>
      <c r="CP60" s="68"/>
      <c r="CQ60" s="68"/>
      <c r="CR60" s="68"/>
      <c r="CS60" s="72"/>
    </row>
    <row r="61" spans="1:98">
      <c r="A61" s="19">
        <f>AB61</f>
        <v>2.1133146953405</v>
      </c>
      <c r="B61" s="39"/>
      <c r="C61" s="39"/>
      <c r="D61" s="39"/>
      <c r="E61" s="39"/>
      <c r="F61" s="39"/>
      <c r="G61" s="40" t="s">
        <v>177</v>
      </c>
      <c r="H61" s="40"/>
      <c r="I61" s="40"/>
      <c r="J61" s="190">
        <f>SUM(J6:J60)</f>
        <v>3487500</v>
      </c>
      <c r="K61" s="41">
        <f>SUM(K6:K60)</f>
        <v>1786</v>
      </c>
      <c r="L61" s="41">
        <f>SUM(L6:L60)</f>
        <v>807</v>
      </c>
      <c r="M61" s="41">
        <f>SUM(M6:M60)</f>
        <v>2913</v>
      </c>
      <c r="N61" s="41">
        <f>SUM(N6:N60)</f>
        <v>378</v>
      </c>
      <c r="O61" s="41">
        <f>SUM(O6:O60)</f>
        <v>4</v>
      </c>
      <c r="P61" s="41">
        <f>SUM(P6:P60)</f>
        <v>382</v>
      </c>
      <c r="Q61" s="42">
        <f>IFERROR(P61/M61,"-")</f>
        <v>0.1311362856162</v>
      </c>
      <c r="R61" s="78">
        <f>SUM(R6:R60)</f>
        <v>42</v>
      </c>
      <c r="S61" s="78">
        <f>SUM(S6:S60)</f>
        <v>77</v>
      </c>
      <c r="T61" s="42">
        <f>IFERROR(R61/P61,"-")</f>
        <v>0.10994764397906</v>
      </c>
      <c r="U61" s="184">
        <f>IFERROR(J61/P61,"-")</f>
        <v>9129.5811518325</v>
      </c>
      <c r="V61" s="44">
        <f>SUM(V6:V60)</f>
        <v>83</v>
      </c>
      <c r="W61" s="42">
        <f>IFERROR(V61/P61,"-")</f>
        <v>0.21727748691099</v>
      </c>
      <c r="X61" s="190">
        <f>SUM(X6:X60)</f>
        <v>7370185</v>
      </c>
      <c r="Y61" s="190">
        <f>IFERROR(X61/P61,"-")</f>
        <v>19293.678010471</v>
      </c>
      <c r="Z61" s="190">
        <f>IFERROR(X61/V61,"-")</f>
        <v>88797.409638554</v>
      </c>
      <c r="AA61" s="190">
        <f>X61-J61</f>
        <v>3882685</v>
      </c>
      <c r="AB61" s="47">
        <f>X61/J61</f>
        <v>2.1133146953405</v>
      </c>
      <c r="AC61" s="60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  <mergeCell ref="A13:A17"/>
    <mergeCell ref="J13:J17"/>
    <mergeCell ref="U13:U17"/>
    <mergeCell ref="AA13:AA17"/>
    <mergeCell ref="AB13:AB17"/>
    <mergeCell ref="A18:A25"/>
    <mergeCell ref="J18:J25"/>
    <mergeCell ref="U18:U25"/>
    <mergeCell ref="AA18:AA25"/>
    <mergeCell ref="AB18:AB25"/>
    <mergeCell ref="A26:A30"/>
    <mergeCell ref="J26:J30"/>
    <mergeCell ref="U26:U30"/>
    <mergeCell ref="AA26:AA30"/>
    <mergeCell ref="AB26:AB30"/>
    <mergeCell ref="A31:A34"/>
    <mergeCell ref="J31:J34"/>
    <mergeCell ref="U31:U34"/>
    <mergeCell ref="AA31:AA34"/>
    <mergeCell ref="AB31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178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4.21</v>
      </c>
      <c r="B6" s="203" t="s">
        <v>179</v>
      </c>
      <c r="C6" s="203" t="s">
        <v>180</v>
      </c>
      <c r="D6" s="203" t="s">
        <v>181</v>
      </c>
      <c r="E6" s="203" t="s">
        <v>182</v>
      </c>
      <c r="F6" s="203" t="s">
        <v>64</v>
      </c>
      <c r="G6" s="203" t="s">
        <v>183</v>
      </c>
      <c r="H6" s="90" t="s">
        <v>184</v>
      </c>
      <c r="I6" s="90" t="s">
        <v>185</v>
      </c>
      <c r="J6" s="188">
        <v>200000</v>
      </c>
      <c r="K6" s="81">
        <v>21</v>
      </c>
      <c r="L6" s="81">
        <v>0</v>
      </c>
      <c r="M6" s="81">
        <v>109</v>
      </c>
      <c r="N6" s="91">
        <v>9</v>
      </c>
      <c r="O6" s="92">
        <v>0</v>
      </c>
      <c r="P6" s="93">
        <f>N6+O6</f>
        <v>9</v>
      </c>
      <c r="Q6" s="82">
        <f>IFERROR(P6/M6,"-")</f>
        <v>0.08256880733945</v>
      </c>
      <c r="R6" s="81">
        <v>0</v>
      </c>
      <c r="S6" s="81">
        <v>3</v>
      </c>
      <c r="T6" s="82">
        <f>IFERROR(S6/(O6+P6),"-")</f>
        <v>0.33333333333333</v>
      </c>
      <c r="U6" s="182">
        <f>IFERROR(J6/SUM(P6:P9),"-")</f>
        <v>8333.3333333333</v>
      </c>
      <c r="V6" s="84">
        <v>1</v>
      </c>
      <c r="W6" s="82">
        <f>IF(P6=0,"-",V6/P6)</f>
        <v>0.11111111111111</v>
      </c>
      <c r="X6" s="186">
        <v>20000</v>
      </c>
      <c r="Y6" s="187">
        <f>IFERROR(X6/P6,"-")</f>
        <v>2222.2222222222</v>
      </c>
      <c r="Z6" s="187">
        <f>IFERROR(X6/V6,"-")</f>
        <v>20000</v>
      </c>
      <c r="AA6" s="188">
        <f>SUM(X6:X9)-SUM(J6:J9)</f>
        <v>642000</v>
      </c>
      <c r="AB6" s="85">
        <f>SUM(X6:X9)/SUM(J6:J9)</f>
        <v>4.21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8</v>
      </c>
      <c r="BO6" s="120">
        <f>IF(P6=0,"",IF(BN6=0,"",(BN6/P6)))</f>
        <v>0.88888888888889</v>
      </c>
      <c r="BP6" s="121">
        <v>1</v>
      </c>
      <c r="BQ6" s="122">
        <f>IFERROR(BP6/BN6,"-")</f>
        <v>0.125</v>
      </c>
      <c r="BR6" s="123">
        <v>20000</v>
      </c>
      <c r="BS6" s="124">
        <f>IFERROR(BR6/BN6,"-")</f>
        <v>2500</v>
      </c>
      <c r="BT6" s="125"/>
      <c r="BU6" s="125"/>
      <c r="BV6" s="125">
        <v>1</v>
      </c>
      <c r="BW6" s="126">
        <v>1</v>
      </c>
      <c r="BX6" s="127">
        <f>IF(P6=0,"",IF(BW6=0,"",(BW6/P6)))</f>
        <v>0.11111111111111</v>
      </c>
      <c r="BY6" s="128">
        <v>1</v>
      </c>
      <c r="BZ6" s="129">
        <f>IFERROR(BY6/BW6,"-")</f>
        <v>1</v>
      </c>
      <c r="CA6" s="130">
        <v>19000</v>
      </c>
      <c r="CB6" s="131">
        <f>IFERROR(CA6/BW6,"-")</f>
        <v>19000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20000</v>
      </c>
      <c r="CQ6" s="141">
        <v>20000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186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57</v>
      </c>
      <c r="L7" s="81">
        <v>36</v>
      </c>
      <c r="M7" s="81">
        <v>16</v>
      </c>
      <c r="N7" s="91">
        <v>7</v>
      </c>
      <c r="O7" s="92">
        <v>0</v>
      </c>
      <c r="P7" s="93">
        <f>N7+O7</f>
        <v>7</v>
      </c>
      <c r="Q7" s="82">
        <f>IFERROR(P7/M7,"-")</f>
        <v>0.4375</v>
      </c>
      <c r="R7" s="81">
        <v>1</v>
      </c>
      <c r="S7" s="81">
        <v>0</v>
      </c>
      <c r="T7" s="82">
        <f>IFERROR(S7/(O7+P7),"-")</f>
        <v>0</v>
      </c>
      <c r="U7" s="182"/>
      <c r="V7" s="84">
        <v>2</v>
      </c>
      <c r="W7" s="82">
        <f>IF(P7=0,"-",V7/P7)</f>
        <v>0.28571428571429</v>
      </c>
      <c r="X7" s="186">
        <v>535000</v>
      </c>
      <c r="Y7" s="187">
        <f>IFERROR(X7/P7,"-")</f>
        <v>76428.571428571</v>
      </c>
      <c r="Z7" s="187">
        <f>IFERROR(X7/V7,"-")</f>
        <v>267500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0.14285714285714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0.57142857142857</v>
      </c>
      <c r="BY7" s="128">
        <v>2</v>
      </c>
      <c r="BZ7" s="129">
        <f>IFERROR(BY7/BW7,"-")</f>
        <v>0.5</v>
      </c>
      <c r="CA7" s="130">
        <v>535000</v>
      </c>
      <c r="CB7" s="131">
        <f>IFERROR(CA7/BW7,"-")</f>
        <v>133750</v>
      </c>
      <c r="CC7" s="132"/>
      <c r="CD7" s="132">
        <v>1</v>
      </c>
      <c r="CE7" s="132">
        <v>1</v>
      </c>
      <c r="CF7" s="133">
        <v>1</v>
      </c>
      <c r="CG7" s="134">
        <f>IF(P7=0,"",IF(CF7=0,"",(CF7/P7)))</f>
        <v>0.14285714285714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535000</v>
      </c>
      <c r="CQ7" s="141">
        <v>525000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187</v>
      </c>
      <c r="C8" s="203" t="s">
        <v>180</v>
      </c>
      <c r="D8" s="203" t="s">
        <v>181</v>
      </c>
      <c r="E8" s="203" t="s">
        <v>188</v>
      </c>
      <c r="F8" s="203" t="s">
        <v>64</v>
      </c>
      <c r="G8" s="203" t="s">
        <v>183</v>
      </c>
      <c r="H8" s="90" t="s">
        <v>184</v>
      </c>
      <c r="I8" s="90"/>
      <c r="J8" s="188"/>
      <c r="K8" s="81">
        <v>5</v>
      </c>
      <c r="L8" s="81">
        <v>0</v>
      </c>
      <c r="M8" s="81">
        <v>100</v>
      </c>
      <c r="N8" s="91">
        <v>5</v>
      </c>
      <c r="O8" s="92">
        <v>0</v>
      </c>
      <c r="P8" s="93">
        <f>N8+O8</f>
        <v>5</v>
      </c>
      <c r="Q8" s="82">
        <f>IFERROR(P8/M8,"-")</f>
        <v>0.05</v>
      </c>
      <c r="R8" s="81">
        <v>1</v>
      </c>
      <c r="S8" s="81">
        <v>2</v>
      </c>
      <c r="T8" s="82">
        <f>IFERROR(S8/(O8+P8),"-")</f>
        <v>0.4</v>
      </c>
      <c r="U8" s="182"/>
      <c r="V8" s="84">
        <v>1</v>
      </c>
      <c r="W8" s="82">
        <f>IF(P8=0,"-",V8/P8)</f>
        <v>0.2</v>
      </c>
      <c r="X8" s="186">
        <v>220000</v>
      </c>
      <c r="Y8" s="187">
        <f>IFERROR(X8/P8,"-")</f>
        <v>44000</v>
      </c>
      <c r="Z8" s="187">
        <f>IFERROR(X8/V8,"-")</f>
        <v>220000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>
        <v>1</v>
      </c>
      <c r="BZ8" s="129">
        <f>IFERROR(BY8/BW8,"-")</f>
        <v>1</v>
      </c>
      <c r="CA8" s="130">
        <v>220000</v>
      </c>
      <c r="CB8" s="131">
        <f>IFERROR(CA8/BW8,"-")</f>
        <v>220000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220000</v>
      </c>
      <c r="CQ8" s="141">
        <v>220000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189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32</v>
      </c>
      <c r="L9" s="81">
        <v>17</v>
      </c>
      <c r="M9" s="81">
        <v>6</v>
      </c>
      <c r="N9" s="91">
        <v>3</v>
      </c>
      <c r="O9" s="92">
        <v>0</v>
      </c>
      <c r="P9" s="93">
        <f>N9+O9</f>
        <v>3</v>
      </c>
      <c r="Q9" s="82">
        <f>IFERROR(P9/M9,"-")</f>
        <v>0.5</v>
      </c>
      <c r="R9" s="81">
        <v>1</v>
      </c>
      <c r="S9" s="81">
        <v>1</v>
      </c>
      <c r="T9" s="82">
        <f>IFERROR(S9/(O9+P9),"-")</f>
        <v>0.33333333333333</v>
      </c>
      <c r="U9" s="182"/>
      <c r="V9" s="84">
        <v>1</v>
      </c>
      <c r="W9" s="82">
        <f>IF(P9=0,"-",V9/P9)</f>
        <v>0.33333333333333</v>
      </c>
      <c r="X9" s="186">
        <v>67000</v>
      </c>
      <c r="Y9" s="187">
        <f>IFERROR(X9/P9,"-")</f>
        <v>22333.333333333</v>
      </c>
      <c r="Z9" s="187">
        <f>IFERROR(X9/V9,"-")</f>
        <v>67000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2</v>
      </c>
      <c r="BX9" s="127">
        <f>IF(P9=0,"",IF(BW9=0,"",(BW9/P9)))</f>
        <v>0.66666666666667</v>
      </c>
      <c r="BY9" s="128">
        <v>1</v>
      </c>
      <c r="BZ9" s="129">
        <f>IFERROR(BY9/BW9,"-")</f>
        <v>0.5</v>
      </c>
      <c r="CA9" s="130">
        <v>67000</v>
      </c>
      <c r="CB9" s="131">
        <f>IFERROR(CA9/BW9,"-")</f>
        <v>33500</v>
      </c>
      <c r="CC9" s="132"/>
      <c r="CD9" s="132"/>
      <c r="CE9" s="132">
        <v>1</v>
      </c>
      <c r="CF9" s="133">
        <v>1</v>
      </c>
      <c r="CG9" s="134">
        <f>IF(P9=0,"",IF(CF9=0,"",(CF9/P9)))</f>
        <v>0.33333333333333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67000</v>
      </c>
      <c r="CQ9" s="141">
        <v>67000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4.21</v>
      </c>
      <c r="B12" s="39"/>
      <c r="C12" s="39"/>
      <c r="D12" s="39"/>
      <c r="E12" s="39"/>
      <c r="F12" s="39"/>
      <c r="G12" s="40" t="s">
        <v>190</v>
      </c>
      <c r="H12" s="40"/>
      <c r="I12" s="40"/>
      <c r="J12" s="190">
        <f>SUM(J6:J11)</f>
        <v>200000</v>
      </c>
      <c r="K12" s="41">
        <f>SUM(K6:K11)</f>
        <v>115</v>
      </c>
      <c r="L12" s="41">
        <f>SUM(L6:L11)</f>
        <v>53</v>
      </c>
      <c r="M12" s="41">
        <f>SUM(M6:M11)</f>
        <v>231</v>
      </c>
      <c r="N12" s="41">
        <f>SUM(N6:N11)</f>
        <v>24</v>
      </c>
      <c r="O12" s="41">
        <f>SUM(O6:O11)</f>
        <v>0</v>
      </c>
      <c r="P12" s="41">
        <f>SUM(P6:P11)</f>
        <v>24</v>
      </c>
      <c r="Q12" s="42">
        <f>IFERROR(P12/M12,"-")</f>
        <v>0.1038961038961</v>
      </c>
      <c r="R12" s="78">
        <f>SUM(R6:R11)</f>
        <v>3</v>
      </c>
      <c r="S12" s="78">
        <f>SUM(S6:S11)</f>
        <v>6</v>
      </c>
      <c r="T12" s="42">
        <f>IFERROR(R12/P12,"-")</f>
        <v>0.125</v>
      </c>
      <c r="U12" s="184">
        <f>IFERROR(J12/P12,"-")</f>
        <v>8333.3333333333</v>
      </c>
      <c r="V12" s="44">
        <f>SUM(V6:V11)</f>
        <v>5</v>
      </c>
      <c r="W12" s="42">
        <f>IFERROR(V12/P12,"-")</f>
        <v>0.20833333333333</v>
      </c>
      <c r="X12" s="190">
        <f>SUM(X6:X11)</f>
        <v>842000</v>
      </c>
      <c r="Y12" s="190">
        <f>IFERROR(X12/P12,"-")</f>
        <v>35083.333333333</v>
      </c>
      <c r="Z12" s="190">
        <f>IFERROR(X12/V12,"-")</f>
        <v>168400</v>
      </c>
      <c r="AA12" s="190">
        <f>X12-J12</f>
        <v>642000</v>
      </c>
      <c r="AB12" s="47">
        <f>X12/J12</f>
        <v>4.21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