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<sst xmlns="http://schemas.openxmlformats.org/spreadsheetml/2006/main" uniqueCount="152">
  <si>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</si>
  <si>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</si>
  <si>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</si>
  <si>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</si>
  <si>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</si>
  <si>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</si>
  <si>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</si>
  <si>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</si>
  <si>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</si>
  <si>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</si>
  <si>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</si>
  <si>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</si>
  <si>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</si>
  <si>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</si>
  <si>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</si>
  <si>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</si>
  <si>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</si>
  <si>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</si>
  <si>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</si>
  <si>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</si>
  <si>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</si>
  <si>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</si>
  <si>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</si>
  <si>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</si>
  <si>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</si>
  <si>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</si>
  <si>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</si>
  <si>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</si>
  <si>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</si>
  <si>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</si>
  <si>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</si>
  <si>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</si>
  <si>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</si>
  <si>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</si>
  <si>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</si>
  <si>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</si>
  <si>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</si>
  <si>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</si>
  <si>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</si>
  <si>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</si>
  <si>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</si>
  <si>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</si>
  <si>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</si>
  <si>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</si>
  <si>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</si>
  <si>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</si>
  <si>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</si>
  <si>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</si>
  <si>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</si>
  <si>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</si>
  <si>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</si>
  <si>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</si>
  <si>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</si>
  <si>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</si>
  <si>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</si>
  <si>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</si>
  <si>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</si>
  <si>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</si>
  <si>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</si>
  <si>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</si>
  <si>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ic1608</t>
  </si>
  <si>
    <t>デリヘル版2</t>
  </si>
  <si>
    <t>学生いません！ギャルもいません！熟女！熟女！熟女！熟女！</t>
  </si>
  <si>
    <t>lp01</t>
  </si>
  <si>
    <t>スポニチ関東</t>
  </si>
  <si>
    <t>4C終面全5段</t>
  </si>
  <si>
    <t>4月04日(土)</t>
  </si>
  <si>
    <t>ic1609</t>
  </si>
  <si>
    <t>スポニチ関西</t>
  </si>
  <si>
    <t>ic1610</t>
  </si>
  <si>
    <t>スポニチ西部</t>
  </si>
  <si>
    <t>ic1611</t>
  </si>
  <si>
    <t>スポニチ北海道</t>
  </si>
  <si>
    <t>ic1612</t>
  </si>
  <si>
    <t>(空電共通)</t>
  </si>
  <si>
    <t>空電</t>
  </si>
  <si>
    <t>空電 (共通)</t>
  </si>
  <si>
    <t>ic1613</t>
  </si>
  <si>
    <t>中高年の出会いの場である○○に危機</t>
  </si>
  <si>
    <t>サンスポ関東</t>
  </si>
  <si>
    <t>4月11日(土)</t>
  </si>
  <si>
    <t>ic1614</t>
  </si>
  <si>
    <t>ic1615</t>
  </si>
  <si>
    <t>サンスポ関西</t>
  </si>
  <si>
    <t>全5段</t>
  </si>
  <si>
    <t>4月05日(日)</t>
  </si>
  <si>
    <t>ic1616</t>
  </si>
  <si>
    <t>ic1617</t>
  </si>
  <si>
    <t>雑誌版 SPA</t>
  </si>
  <si>
    <t>この歳で、最高の初体験！</t>
  </si>
  <si>
    <t>4月12日(日)</t>
  </si>
  <si>
    <t>ic1618</t>
  </si>
  <si>
    <t>ic1619</t>
  </si>
  <si>
    <t>スポーツ報知関東</t>
  </si>
  <si>
    <t>全5段つかみ4回</t>
  </si>
  <si>
    <t>ic1620</t>
  </si>
  <si>
    <t>C版</t>
  </si>
  <si>
    <t>(新txt)もう50代の熟女だけど</t>
  </si>
  <si>
    <t>ic1621</t>
  </si>
  <si>
    <t>ic1622</t>
  </si>
  <si>
    <t>デリヘル版</t>
  </si>
  <si>
    <t>60代、70代男性にも</t>
  </si>
  <si>
    <t>ic1623</t>
  </si>
  <si>
    <t>ic1624</t>
  </si>
  <si>
    <t>求人風</t>
  </si>
  <si>
    <t>半2段つかみ１0段保証</t>
  </si>
  <si>
    <t>10段保証</t>
  </si>
  <si>
    <t>ic1625</t>
  </si>
  <si>
    <t>ic1626</t>
  </si>
  <si>
    <t>①求人風</t>
  </si>
  <si>
    <t>①もう５０代の熟女だけど、試しに付き合ってみる？</t>
  </si>
  <si>
    <t>ニッカン西部</t>
  </si>
  <si>
    <t>半2段つかみ20段保証</t>
  </si>
  <si>
    <t>1～10日</t>
  </si>
  <si>
    <t>ic1627</t>
  </si>
  <si>
    <t>②旧デイリー風</t>
  </si>
  <si>
    <t>②中高年の出会いの場である○○に危機</t>
  </si>
  <si>
    <t>11～20日</t>
  </si>
  <si>
    <t>ic1628</t>
  </si>
  <si>
    <t>③大正版</t>
  </si>
  <si>
    <t>③60代、70代男性にも</t>
  </si>
  <si>
    <t>21～31日</t>
  </si>
  <si>
    <t>ic1629</t>
  </si>
  <si>
    <t>ic1630</t>
  </si>
  <si>
    <t>やってみてダメなら、すぐ退会OK</t>
  </si>
  <si>
    <t>4月19日(日)</t>
  </si>
  <si>
    <t>ic1631</t>
  </si>
  <si>
    <t>ic1632</t>
  </si>
  <si>
    <t>4月25日(土)</t>
  </si>
  <si>
    <t>ic1633</t>
  </si>
  <si>
    <t>ic1634</t>
  </si>
  <si>
    <t>4月18日(土)</t>
  </si>
  <si>
    <t>ic1635</t>
  </si>
  <si>
    <t>ic1636</t>
  </si>
  <si>
    <t>ニッカン関西</t>
  </si>
  <si>
    <t>ic1637</t>
  </si>
  <si>
    <t>ic1638</t>
  </si>
  <si>
    <t>デイリースポーツ関西</t>
  </si>
  <si>
    <t>4月02日(木)</t>
  </si>
  <si>
    <t>ic1639</t>
  </si>
  <si>
    <t>ic1640</t>
  </si>
  <si>
    <t>4月17日(金)</t>
  </si>
  <si>
    <t>ic1641</t>
  </si>
  <si>
    <t>ic1642</t>
  </si>
  <si>
    <t>九スポ</t>
  </si>
  <si>
    <t>ic1643</t>
  </si>
  <si>
    <t>ic1644</t>
  </si>
  <si>
    <t>ic1645</t>
  </si>
  <si>
    <t>ic1646</t>
  </si>
  <si>
    <t>記事枠</t>
  </si>
  <si>
    <t>ic1647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</si>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</sst>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40</v>
      </c>
      <c r="D6" s="195">
        <v>3170000</v>
      </c>
      <c r="E6" s="81">
        <v>1754</v>
      </c>
      <c r="F6" s="81">
        <v>681</v>
      </c>
      <c r="G6" s="81">
        <v>2044</v>
      </c>
      <c r="H6" s="91">
        <v>317</v>
      </c>
      <c r="I6" s="92">
        <v>1</v>
      </c>
      <c r="J6" s="145">
        <f>H6+I6</f>
        <v>318</v>
      </c>
      <c r="K6" s="82">
        <f>IFERROR(J6/G6,"-")</f>
        <v>0.15557729941292</v>
      </c>
      <c r="L6" s="81">
        <v>40</v>
      </c>
      <c r="M6" s="81">
        <v>70</v>
      </c>
      <c r="N6" s="82">
        <f>IFERROR(L6/J6,"-")</f>
        <v>0.12578616352201</v>
      </c>
      <c r="O6" s="83">
        <f>IFERROR(D6/J6,"-")</f>
        <v>9968.5534591195</v>
      </c>
      <c r="P6" s="84">
        <v>69</v>
      </c>
      <c r="Q6" s="82">
        <f>IFERROR(P6/J6,"-")</f>
        <v>0.21698113207547</v>
      </c>
      <c r="R6" s="200">
        <v>7006900</v>
      </c>
      <c r="S6" s="201">
        <f>IFERROR(R6/J6,"-")</f>
        <v>22034.27672956</v>
      </c>
      <c r="T6" s="201">
        <f>IFERROR(R6/P6,"-")</f>
        <v>101549.27536232</v>
      </c>
      <c r="U6" s="195">
        <f>IFERROR(R6-D6,"-")</f>
        <v>3836900</v>
      </c>
      <c r="V6" s="85">
        <f>R6/D6</f>
        <v>2.2103785488959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3170000</v>
      </c>
      <c r="E9" s="41">
        <f>SUM(E6:E7)</f>
        <v>1754</v>
      </c>
      <c r="F9" s="41">
        <f>SUM(F6:F7)</f>
        <v>681</v>
      </c>
      <c r="G9" s="41">
        <f>SUM(G6:G7)</f>
        <v>2044</v>
      </c>
      <c r="H9" s="41">
        <f>SUM(H6:H7)</f>
        <v>317</v>
      </c>
      <c r="I9" s="41">
        <f>SUM(I6:I7)</f>
        <v>1</v>
      </c>
      <c r="J9" s="41">
        <f>SUM(J6:J7)</f>
        <v>318</v>
      </c>
      <c r="K9" s="42">
        <f>IFERROR(J9/G9,"-")</f>
        <v>0.15557729941292</v>
      </c>
      <c r="L9" s="78">
        <f>SUM(L6:L7)</f>
        <v>40</v>
      </c>
      <c r="M9" s="78">
        <f>SUM(M6:M7)</f>
        <v>70</v>
      </c>
      <c r="N9" s="42">
        <f>IFERROR(L9/J9,"-")</f>
        <v>0.12578616352201</v>
      </c>
      <c r="O9" s="43">
        <f>IFERROR(D9/J9,"-")</f>
        <v>9968.5534591195</v>
      </c>
      <c r="P9" s="44">
        <f>SUM(P6:P7)</f>
        <v>69</v>
      </c>
      <c r="Q9" s="42">
        <f>IFERROR(P9/J9,"-")</f>
        <v>0.21698113207547</v>
      </c>
      <c r="R9" s="45">
        <f>SUM(R6:R7)</f>
        <v>7006900</v>
      </c>
      <c r="S9" s="45">
        <f>IFERROR(R9/J9,"-")</f>
        <v>22034.27672956</v>
      </c>
      <c r="T9" s="45">
        <f>IFERROR(R9/P9,"-")</f>
        <v>101549.27536232</v>
      </c>
      <c r="U9" s="46">
        <f>SUM(U6:U7)</f>
        <v>3836900</v>
      </c>
      <c r="V9" s="47">
        <f>IFERROR(R9/D9,"-")</f>
        <v>2.2103785488959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3.2785714285714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48</v>
      </c>
      <c r="L6" s="81">
        <v>0</v>
      </c>
      <c r="M6" s="81">
        <v>199</v>
      </c>
      <c r="N6" s="91">
        <v>26</v>
      </c>
      <c r="O6" s="92">
        <v>0</v>
      </c>
      <c r="P6" s="93">
        <f>N6+O6</f>
        <v>26</v>
      </c>
      <c r="Q6" s="82">
        <f>IFERROR(P6/M6,"-")</f>
        <v>0.13065326633166</v>
      </c>
      <c r="R6" s="81">
        <v>1</v>
      </c>
      <c r="S6" s="81">
        <v>2</v>
      </c>
      <c r="T6" s="82">
        <f>IFERROR(S6/(O6+P6),"-")</f>
        <v>0.076923076923077</v>
      </c>
      <c r="U6" s="182">
        <f>IFERROR(J6/SUM(P6:P10),"-")</f>
        <v>8045.9770114943</v>
      </c>
      <c r="V6" s="84">
        <v>6</v>
      </c>
      <c r="W6" s="82">
        <f>IF(P6=0,"-",V6/P6)</f>
        <v>0.23076923076923</v>
      </c>
      <c r="X6" s="186">
        <v>49000</v>
      </c>
      <c r="Y6" s="187">
        <f>IFERROR(X6/P6,"-")</f>
        <v>1884.6153846154</v>
      </c>
      <c r="Z6" s="187">
        <f>IFERROR(X6/V6,"-")</f>
        <v>8166.6666666667</v>
      </c>
      <c r="AA6" s="188">
        <f>SUM(X6:X10)-SUM(J6:J10)</f>
        <v>1595000</v>
      </c>
      <c r="AB6" s="85">
        <f>SUM(X6:X10)/SUM(J6:J10)</f>
        <v>3.2785714285714</v>
      </c>
      <c r="AC6" s="79"/>
      <c r="AD6" s="94">
        <v>1</v>
      </c>
      <c r="AE6" s="95">
        <f>IF(P6=0,"",IF(AD6=0,"",(AD6/P6)))</f>
        <v>0.038461538461538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11</v>
      </c>
      <c r="BF6" s="113">
        <f>IF(P6=0,"",IF(BE6=0,"",(BE6/P6)))</f>
        <v>0.42307692307692</v>
      </c>
      <c r="BG6" s="112">
        <v>2</v>
      </c>
      <c r="BH6" s="114">
        <f>IFERROR(BG6/BE6,"-")</f>
        <v>0.18181818181818</v>
      </c>
      <c r="BI6" s="115">
        <v>11000</v>
      </c>
      <c r="BJ6" s="116">
        <f>IFERROR(BI6/BE6,"-")</f>
        <v>1000</v>
      </c>
      <c r="BK6" s="117">
        <v>1</v>
      </c>
      <c r="BL6" s="117">
        <v>1</v>
      </c>
      <c r="BM6" s="117"/>
      <c r="BN6" s="119">
        <v>7</v>
      </c>
      <c r="BO6" s="120">
        <f>IF(P6=0,"",IF(BN6=0,"",(BN6/P6)))</f>
        <v>0.26923076923077</v>
      </c>
      <c r="BP6" s="121">
        <v>1</v>
      </c>
      <c r="BQ6" s="122">
        <f>IFERROR(BP6/BN6,"-")</f>
        <v>0.14285714285714</v>
      </c>
      <c r="BR6" s="123">
        <v>20000</v>
      </c>
      <c r="BS6" s="124">
        <f>IFERROR(BR6/BN6,"-")</f>
        <v>2857.1428571429</v>
      </c>
      <c r="BT6" s="125"/>
      <c r="BU6" s="125"/>
      <c r="BV6" s="125">
        <v>1</v>
      </c>
      <c r="BW6" s="126">
        <v>6</v>
      </c>
      <c r="BX6" s="127">
        <f>IF(P6=0,"",IF(BW6=0,"",(BW6/P6)))</f>
        <v>0.23076923076923</v>
      </c>
      <c r="BY6" s="128">
        <v>2</v>
      </c>
      <c r="BZ6" s="129">
        <f>IFERROR(BY6/BW6,"-")</f>
        <v>0.33333333333333</v>
      </c>
      <c r="CA6" s="130">
        <v>15000</v>
      </c>
      <c r="CB6" s="131">
        <f>IFERROR(CA6/BW6,"-")</f>
        <v>2500</v>
      </c>
      <c r="CC6" s="132">
        <v>2</v>
      </c>
      <c r="CD6" s="132"/>
      <c r="CE6" s="132"/>
      <c r="CF6" s="133">
        <v>1</v>
      </c>
      <c r="CG6" s="134">
        <f>IF(P6=0,"",IF(CF6=0,"",(CF6/P6)))</f>
        <v>0.038461538461538</v>
      </c>
      <c r="CH6" s="135">
        <v>1</v>
      </c>
      <c r="CI6" s="136">
        <f>IFERROR(CH6/CF6,"-")</f>
        <v>1</v>
      </c>
      <c r="CJ6" s="137">
        <v>3000</v>
      </c>
      <c r="CK6" s="138">
        <f>IFERROR(CJ6/CF6,"-")</f>
        <v>3000</v>
      </c>
      <c r="CL6" s="139">
        <v>1</v>
      </c>
      <c r="CM6" s="139"/>
      <c r="CN6" s="139"/>
      <c r="CO6" s="140">
        <v>6</v>
      </c>
      <c r="CP6" s="141">
        <v>49000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36</v>
      </c>
      <c r="L7" s="81">
        <v>0</v>
      </c>
      <c r="M7" s="81">
        <v>157</v>
      </c>
      <c r="N7" s="91">
        <v>13</v>
      </c>
      <c r="O7" s="92">
        <v>0</v>
      </c>
      <c r="P7" s="93">
        <f>N7+O7</f>
        <v>13</v>
      </c>
      <c r="Q7" s="82">
        <f>IFERROR(P7/M7,"-")</f>
        <v>0.082802547770701</v>
      </c>
      <c r="R7" s="81">
        <v>2</v>
      </c>
      <c r="S7" s="81">
        <v>7</v>
      </c>
      <c r="T7" s="82">
        <f>IFERROR(S7/(O7+P7),"-")</f>
        <v>0.53846153846154</v>
      </c>
      <c r="U7" s="182"/>
      <c r="V7" s="84">
        <v>4</v>
      </c>
      <c r="W7" s="82">
        <f>IF(P7=0,"-",V7/P7)</f>
        <v>0.30769230769231</v>
      </c>
      <c r="X7" s="186">
        <v>19000</v>
      </c>
      <c r="Y7" s="187">
        <f>IFERROR(X7/P7,"-")</f>
        <v>1461.5384615385</v>
      </c>
      <c r="Z7" s="187">
        <f>IFERROR(X7/V7,"-")</f>
        <v>4750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0.23076923076923</v>
      </c>
      <c r="AO7" s="100">
        <v>1</v>
      </c>
      <c r="AP7" s="102">
        <f>IFERROR(AP7/AM7,"-")</f>
        <v>0</v>
      </c>
      <c r="AQ7" s="103">
        <v>5000</v>
      </c>
      <c r="AR7" s="104">
        <f>IFERROR(AQ7/AM7,"-")</f>
        <v>1666.6666666667</v>
      </c>
      <c r="AS7" s="105">
        <v>1</v>
      </c>
      <c r="AT7" s="105"/>
      <c r="AU7" s="105"/>
      <c r="AV7" s="106">
        <v>1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0.30769230769231</v>
      </c>
      <c r="BG7" s="112">
        <v>2</v>
      </c>
      <c r="BH7" s="114">
        <f>IFERROR(BG7/BE7,"-")</f>
        <v>0.5</v>
      </c>
      <c r="BI7" s="115">
        <v>25000</v>
      </c>
      <c r="BJ7" s="116">
        <f>IFERROR(BI7/BE7,"-")</f>
        <v>6250</v>
      </c>
      <c r="BK7" s="117">
        <v>1</v>
      </c>
      <c r="BL7" s="117">
        <v>1</v>
      </c>
      <c r="BM7" s="117"/>
      <c r="BN7" s="119">
        <v>2</v>
      </c>
      <c r="BO7" s="120">
        <f>IF(P7=0,"",IF(BN7=0,"",(BN7/P7)))</f>
        <v>0.15384615384615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0.15384615384615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>
        <v>1</v>
      </c>
      <c r="CG7" s="134">
        <f>IF(P7=0,"",IF(CF7=0,"",(CF7/P7)))</f>
        <v>0.076923076923077</v>
      </c>
      <c r="CH7" s="135">
        <v>1</v>
      </c>
      <c r="CI7" s="136">
        <f>IFERROR(CH7/CF7,"-")</f>
        <v>1</v>
      </c>
      <c r="CJ7" s="137">
        <v>6000</v>
      </c>
      <c r="CK7" s="138">
        <f>IFERROR(CJ7/CF7,"-")</f>
        <v>6000</v>
      </c>
      <c r="CL7" s="139"/>
      <c r="CM7" s="139">
        <v>1</v>
      </c>
      <c r="CN7" s="139"/>
      <c r="CO7" s="140">
        <v>4</v>
      </c>
      <c r="CP7" s="141">
        <v>19000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18</v>
      </c>
      <c r="L8" s="81">
        <v>0</v>
      </c>
      <c r="M8" s="81">
        <v>67</v>
      </c>
      <c r="N8" s="91">
        <v>8</v>
      </c>
      <c r="O8" s="92">
        <v>0</v>
      </c>
      <c r="P8" s="93">
        <f>N8+O8</f>
        <v>8</v>
      </c>
      <c r="Q8" s="82">
        <f>IFERROR(P8/M8,"-")</f>
        <v>0.11940298507463</v>
      </c>
      <c r="R8" s="81">
        <v>1</v>
      </c>
      <c r="S8" s="81">
        <v>3</v>
      </c>
      <c r="T8" s="82">
        <f>IFERROR(S8/(O8+P8),"-")</f>
        <v>0.375</v>
      </c>
      <c r="U8" s="182"/>
      <c r="V8" s="84">
        <v>1</v>
      </c>
      <c r="W8" s="82">
        <f>IF(P8=0,"-",V8/P8)</f>
        <v>0.125</v>
      </c>
      <c r="X8" s="186">
        <v>59000</v>
      </c>
      <c r="Y8" s="187">
        <f>IFERROR(X8/P8,"-")</f>
        <v>7375</v>
      </c>
      <c r="Z8" s="187">
        <f>IFERROR(X8/V8,"-")</f>
        <v>59000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0.5</v>
      </c>
      <c r="BP8" s="121">
        <v>1</v>
      </c>
      <c r="BQ8" s="122">
        <f>IFERROR(BP8/BN8,"-")</f>
        <v>0.25</v>
      </c>
      <c r="BR8" s="123">
        <v>59000</v>
      </c>
      <c r="BS8" s="124">
        <f>IFERROR(BR8/BN8,"-")</f>
        <v>14750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59000</v>
      </c>
      <c r="CQ8" s="141">
        <v>59000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21</v>
      </c>
      <c r="L9" s="81">
        <v>0</v>
      </c>
      <c r="M9" s="81">
        <v>60</v>
      </c>
      <c r="N9" s="91">
        <v>9</v>
      </c>
      <c r="O9" s="92">
        <v>0</v>
      </c>
      <c r="P9" s="93">
        <f>N9+O9</f>
        <v>9</v>
      </c>
      <c r="Q9" s="82">
        <f>IFERROR(P9/M9,"-")</f>
        <v>0.15</v>
      </c>
      <c r="R9" s="81">
        <v>1</v>
      </c>
      <c r="S9" s="81">
        <v>3</v>
      </c>
      <c r="T9" s="82">
        <f>IFERROR(S9/(O9+P9),"-")</f>
        <v>0.33333333333333</v>
      </c>
      <c r="U9" s="182"/>
      <c r="V9" s="84">
        <v>1</v>
      </c>
      <c r="W9" s="82">
        <f>IF(P9=0,"-",V9/P9)</f>
        <v>0.11111111111111</v>
      </c>
      <c r="X9" s="186">
        <v>90000</v>
      </c>
      <c r="Y9" s="187">
        <f>IFERROR(X9/P9,"-")</f>
        <v>10000</v>
      </c>
      <c r="Z9" s="187">
        <f>IFERROR(X9/V9,"-")</f>
        <v>90000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0.22222222222222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0.11111111111111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0.11111111111111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0.44444444444444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0.11111111111111</v>
      </c>
      <c r="BY9" s="128">
        <v>1</v>
      </c>
      <c r="BZ9" s="129">
        <f>IFERROR(BY9/BW9,"-")</f>
        <v>1</v>
      </c>
      <c r="CA9" s="130">
        <v>90000</v>
      </c>
      <c r="CB9" s="131">
        <f>IFERROR(CA9/BW9,"-")</f>
        <v>90000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90000</v>
      </c>
      <c r="CQ9" s="141">
        <v>90000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269</v>
      </c>
      <c r="L10" s="81">
        <v>132</v>
      </c>
      <c r="M10" s="81">
        <v>45</v>
      </c>
      <c r="N10" s="91">
        <v>31</v>
      </c>
      <c r="O10" s="92">
        <v>0</v>
      </c>
      <c r="P10" s="93">
        <f>N10+O10</f>
        <v>31</v>
      </c>
      <c r="Q10" s="82">
        <f>IFERROR(P10/M10,"-")</f>
        <v>0.68888888888889</v>
      </c>
      <c r="R10" s="81">
        <v>6</v>
      </c>
      <c r="S10" s="81">
        <v>6</v>
      </c>
      <c r="T10" s="82">
        <f>IFERROR(S10/(O10+P10),"-")</f>
        <v>0.19354838709677</v>
      </c>
      <c r="U10" s="182"/>
      <c r="V10" s="84">
        <v>8</v>
      </c>
      <c r="W10" s="82">
        <f>IF(P10=0,"-",V10/P10)</f>
        <v>0.25806451612903</v>
      </c>
      <c r="X10" s="186">
        <v>2078000</v>
      </c>
      <c r="Y10" s="187">
        <f>IFERROR(X10/P10,"-")</f>
        <v>67032.258064516</v>
      </c>
      <c r="Z10" s="187">
        <f>IFERROR(X10/V10,"-")</f>
        <v>259750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0.064516129032258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8</v>
      </c>
      <c r="BF10" s="113">
        <f>IF(P10=0,"",IF(BE10=0,"",(BE10/P10)))</f>
        <v>0.25806451612903</v>
      </c>
      <c r="BG10" s="112">
        <v>3</v>
      </c>
      <c r="BH10" s="114">
        <f>IFERROR(BG10/BE10,"-")</f>
        <v>0.375</v>
      </c>
      <c r="BI10" s="115">
        <v>333000</v>
      </c>
      <c r="BJ10" s="116">
        <f>IFERROR(BI10/BE10,"-")</f>
        <v>41625</v>
      </c>
      <c r="BK10" s="117">
        <v>1</v>
      </c>
      <c r="BL10" s="117"/>
      <c r="BM10" s="117">
        <v>2</v>
      </c>
      <c r="BN10" s="119">
        <v>10</v>
      </c>
      <c r="BO10" s="120">
        <f>IF(P10=0,"",IF(BN10=0,"",(BN10/P10)))</f>
        <v>0.32258064516129</v>
      </c>
      <c r="BP10" s="121">
        <v>2</v>
      </c>
      <c r="BQ10" s="122">
        <f>IFERROR(BP10/BN10,"-")</f>
        <v>0.2</v>
      </c>
      <c r="BR10" s="123">
        <v>15000</v>
      </c>
      <c r="BS10" s="124">
        <f>IFERROR(BR10/BN10,"-")</f>
        <v>1500</v>
      </c>
      <c r="BT10" s="125">
        <v>1</v>
      </c>
      <c r="BU10" s="125"/>
      <c r="BV10" s="125">
        <v>1</v>
      </c>
      <c r="BW10" s="126">
        <v>11</v>
      </c>
      <c r="BX10" s="127">
        <f>IF(P10=0,"",IF(BW10=0,"",(BW10/P10)))</f>
        <v>0.35483870967742</v>
      </c>
      <c r="BY10" s="128">
        <v>3</v>
      </c>
      <c r="BZ10" s="129">
        <f>IFERROR(BY10/BW10,"-")</f>
        <v>0.27272727272727</v>
      </c>
      <c r="CA10" s="130">
        <v>1730000</v>
      </c>
      <c r="CB10" s="131">
        <f>IFERROR(CA10/BW10,"-")</f>
        <v>157272.72727273</v>
      </c>
      <c r="CC10" s="132"/>
      <c r="CD10" s="132"/>
      <c r="CE10" s="132">
        <v>3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8</v>
      </c>
      <c r="CP10" s="141">
        <v>2078000</v>
      </c>
      <c r="CQ10" s="141">
        <v>989000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0.43228070175439</v>
      </c>
      <c r="B11" s="203" t="s">
        <v>77</v>
      </c>
      <c r="C11" s="203"/>
      <c r="D11" s="203" t="s">
        <v>61</v>
      </c>
      <c r="E11" s="203" t="s">
        <v>78</v>
      </c>
      <c r="F11" s="203" t="s">
        <v>63</v>
      </c>
      <c r="G11" s="203" t="s">
        <v>79</v>
      </c>
      <c r="H11" s="90" t="s">
        <v>65</v>
      </c>
      <c r="I11" s="204" t="s">
        <v>80</v>
      </c>
      <c r="J11" s="188">
        <v>570000</v>
      </c>
      <c r="K11" s="81">
        <v>33</v>
      </c>
      <c r="L11" s="81">
        <v>0</v>
      </c>
      <c r="M11" s="81">
        <v>116</v>
      </c>
      <c r="N11" s="91">
        <v>8</v>
      </c>
      <c r="O11" s="92">
        <v>0</v>
      </c>
      <c r="P11" s="93">
        <f>N11+O11</f>
        <v>8</v>
      </c>
      <c r="Q11" s="82">
        <f>IFERROR(P11/M11,"-")</f>
        <v>0.068965517241379</v>
      </c>
      <c r="R11" s="81">
        <v>1</v>
      </c>
      <c r="S11" s="81">
        <v>2</v>
      </c>
      <c r="T11" s="82">
        <f>IFERROR(S11/(O11+P11),"-")</f>
        <v>0.25</v>
      </c>
      <c r="U11" s="182">
        <f>IFERROR(J11/SUM(P11:P16),"-")</f>
        <v>12666.666666667</v>
      </c>
      <c r="V11" s="84">
        <v>1</v>
      </c>
      <c r="W11" s="82">
        <f>IF(P11=0,"-",V11/P11)</f>
        <v>0.125</v>
      </c>
      <c r="X11" s="186">
        <v>30000</v>
      </c>
      <c r="Y11" s="187">
        <f>IFERROR(X11/P11,"-")</f>
        <v>3750</v>
      </c>
      <c r="Z11" s="187">
        <f>IFERROR(X11/V11,"-")</f>
        <v>30000</v>
      </c>
      <c r="AA11" s="188">
        <f>SUM(X11:X16)-SUM(J11:J16)</f>
        <v>-323600</v>
      </c>
      <c r="AB11" s="85">
        <f>SUM(X11:X16)/SUM(J11:J16)</f>
        <v>0.43228070175439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0.375</v>
      </c>
      <c r="BP11" s="121">
        <v>1</v>
      </c>
      <c r="BQ11" s="122">
        <f>IFERROR(BP11/BN11,"-")</f>
        <v>0.33333333333333</v>
      </c>
      <c r="BR11" s="123">
        <v>30000</v>
      </c>
      <c r="BS11" s="124">
        <f>IFERROR(BR11/BN11,"-")</f>
        <v>10000</v>
      </c>
      <c r="BT11" s="125"/>
      <c r="BU11" s="125"/>
      <c r="BV11" s="125">
        <v>1</v>
      </c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30000</v>
      </c>
      <c r="CQ11" s="141">
        <v>30000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61</v>
      </c>
      <c r="E12" s="203" t="s">
        <v>78</v>
      </c>
      <c r="F12" s="203" t="s">
        <v>75</v>
      </c>
      <c r="G12" s="203"/>
      <c r="H12" s="90"/>
      <c r="I12" s="90"/>
      <c r="J12" s="188"/>
      <c r="K12" s="81">
        <v>88</v>
      </c>
      <c r="L12" s="81">
        <v>51</v>
      </c>
      <c r="M12" s="81">
        <v>21</v>
      </c>
      <c r="N12" s="91">
        <v>10</v>
      </c>
      <c r="O12" s="92">
        <v>0</v>
      </c>
      <c r="P12" s="93">
        <f>N12+O12</f>
        <v>10</v>
      </c>
      <c r="Q12" s="82">
        <f>IFERROR(P12/M12,"-")</f>
        <v>0.47619047619048</v>
      </c>
      <c r="R12" s="81">
        <v>0</v>
      </c>
      <c r="S12" s="81">
        <v>2</v>
      </c>
      <c r="T12" s="82">
        <f>IFERROR(S12/(O12+P12),"-")</f>
        <v>0.2</v>
      </c>
      <c r="U12" s="182"/>
      <c r="V12" s="84">
        <v>3</v>
      </c>
      <c r="W12" s="82">
        <f>IF(P12=0,"-",V12/P12)</f>
        <v>0.3</v>
      </c>
      <c r="X12" s="186">
        <v>66000</v>
      </c>
      <c r="Y12" s="187">
        <f>IFERROR(X12/P12,"-")</f>
        <v>6600</v>
      </c>
      <c r="Z12" s="187">
        <f>IFERROR(X12/V12,"-")</f>
        <v>22000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6</v>
      </c>
      <c r="BX12" s="127">
        <f>IF(P12=0,"",IF(BW12=0,"",(BW12/P12)))</f>
        <v>0.6</v>
      </c>
      <c r="BY12" s="128">
        <v>3</v>
      </c>
      <c r="BZ12" s="129">
        <f>IFERROR(BY12/BW12,"-")</f>
        <v>0.5</v>
      </c>
      <c r="CA12" s="130">
        <v>66000</v>
      </c>
      <c r="CB12" s="131">
        <f>IFERROR(CA12/BW12,"-")</f>
        <v>11000</v>
      </c>
      <c r="CC12" s="132"/>
      <c r="CD12" s="132">
        <v>2</v>
      </c>
      <c r="CE12" s="132">
        <v>1</v>
      </c>
      <c r="CF12" s="133">
        <v>1</v>
      </c>
      <c r="CG12" s="134">
        <f>IF(P12=0,"",IF(CF12=0,"",(CF12/P12)))</f>
        <v>0.1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3</v>
      </c>
      <c r="CP12" s="141">
        <v>66000</v>
      </c>
      <c r="CQ12" s="141">
        <v>40000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61</v>
      </c>
      <c r="E13" s="203" t="s">
        <v>78</v>
      </c>
      <c r="F13" s="203" t="s">
        <v>63</v>
      </c>
      <c r="G13" s="203" t="s">
        <v>83</v>
      </c>
      <c r="H13" s="90" t="s">
        <v>84</v>
      </c>
      <c r="I13" s="205" t="s">
        <v>85</v>
      </c>
      <c r="J13" s="188"/>
      <c r="K13" s="81">
        <v>17</v>
      </c>
      <c r="L13" s="81">
        <v>0</v>
      </c>
      <c r="M13" s="81">
        <v>50</v>
      </c>
      <c r="N13" s="91">
        <v>5</v>
      </c>
      <c r="O13" s="92">
        <v>0</v>
      </c>
      <c r="P13" s="93">
        <f>N13+O13</f>
        <v>5</v>
      </c>
      <c r="Q13" s="82">
        <f>IFERROR(P13/M13,"-")</f>
        <v>0.1</v>
      </c>
      <c r="R13" s="81">
        <v>1</v>
      </c>
      <c r="S13" s="81">
        <v>3</v>
      </c>
      <c r="T13" s="82">
        <f>IFERROR(S13/(O13+P13),"-")</f>
        <v>0.6</v>
      </c>
      <c r="U13" s="182"/>
      <c r="V13" s="84">
        <v>0</v>
      </c>
      <c r="W13" s="82">
        <f>IF(P13=0,"-",V13/P13)</f>
        <v>0</v>
      </c>
      <c r="X13" s="186">
        <v>13000</v>
      </c>
      <c r="Y13" s="187">
        <f>IFERROR(X13/P13,"-")</f>
        <v>2600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0.2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2</v>
      </c>
      <c r="BX13" s="127">
        <f>IF(P13=0,"",IF(BW13=0,"",(BW13/P13)))</f>
        <v>0.4</v>
      </c>
      <c r="BY13" s="128">
        <v>1</v>
      </c>
      <c r="BZ13" s="129">
        <f>IFERROR(BY13/BW13,"-")</f>
        <v>0.5</v>
      </c>
      <c r="CA13" s="130">
        <v>49000</v>
      </c>
      <c r="CB13" s="131">
        <f>IFERROR(CA13/BW13,"-")</f>
        <v>24500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13000</v>
      </c>
      <c r="CQ13" s="141">
        <v>49000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86</v>
      </c>
      <c r="C14" s="203"/>
      <c r="D14" s="203" t="s">
        <v>61</v>
      </c>
      <c r="E14" s="203" t="s">
        <v>78</v>
      </c>
      <c r="F14" s="203" t="s">
        <v>75</v>
      </c>
      <c r="G14" s="203"/>
      <c r="H14" s="90"/>
      <c r="I14" s="90"/>
      <c r="J14" s="188"/>
      <c r="K14" s="81">
        <v>73</v>
      </c>
      <c r="L14" s="81">
        <v>35</v>
      </c>
      <c r="M14" s="81">
        <v>9</v>
      </c>
      <c r="N14" s="91">
        <v>11</v>
      </c>
      <c r="O14" s="92">
        <v>0</v>
      </c>
      <c r="P14" s="93">
        <f>N14+O14</f>
        <v>11</v>
      </c>
      <c r="Q14" s="82">
        <f>IFERROR(P14/M14,"-")</f>
        <v>1.2222222222222</v>
      </c>
      <c r="R14" s="81">
        <v>2</v>
      </c>
      <c r="S14" s="81">
        <v>1</v>
      </c>
      <c r="T14" s="82">
        <f>IFERROR(S14/(O14+P14),"-")</f>
        <v>0.090909090909091</v>
      </c>
      <c r="U14" s="182"/>
      <c r="V14" s="84">
        <v>1</v>
      </c>
      <c r="W14" s="82">
        <f>IF(P14=0,"-",V14/P14)</f>
        <v>0.090909090909091</v>
      </c>
      <c r="X14" s="186">
        <v>11000</v>
      </c>
      <c r="Y14" s="187">
        <f>IFERROR(X14/P14,"-")</f>
        <v>1000</v>
      </c>
      <c r="Z14" s="187">
        <f>IFERROR(X14/V14,"-")</f>
        <v>11000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0.36363636363636</v>
      </c>
      <c r="BP14" s="121">
        <v>3</v>
      </c>
      <c r="BQ14" s="122">
        <f>IFERROR(BP14/BN14,"-")</f>
        <v>0.75</v>
      </c>
      <c r="BR14" s="123">
        <v>725000</v>
      </c>
      <c r="BS14" s="124">
        <f>IFERROR(BR14/BN14,"-")</f>
        <v>181250</v>
      </c>
      <c r="BT14" s="125"/>
      <c r="BU14" s="125"/>
      <c r="BV14" s="125">
        <v>3</v>
      </c>
      <c r="BW14" s="126">
        <v>4</v>
      </c>
      <c r="BX14" s="127">
        <f>IF(P14=0,"",IF(BW14=0,"",(BW14/P14)))</f>
        <v>0.36363636363636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3</v>
      </c>
      <c r="CG14" s="134">
        <f>IF(P14=0,"",IF(CF14=0,"",(CF14/P14)))</f>
        <v>0.27272727272727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11000</v>
      </c>
      <c r="CQ14" s="141">
        <v>705000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63</v>
      </c>
      <c r="G15" s="203" t="s">
        <v>83</v>
      </c>
      <c r="H15" s="90" t="s">
        <v>84</v>
      </c>
      <c r="I15" s="205" t="s">
        <v>90</v>
      </c>
      <c r="J15" s="188"/>
      <c r="K15" s="81">
        <v>35</v>
      </c>
      <c r="L15" s="81">
        <v>0</v>
      </c>
      <c r="M15" s="81">
        <v>97</v>
      </c>
      <c r="N15" s="91">
        <v>7</v>
      </c>
      <c r="O15" s="92">
        <v>0</v>
      </c>
      <c r="P15" s="93">
        <f>N15+O15</f>
        <v>7</v>
      </c>
      <c r="Q15" s="82">
        <f>IFERROR(P15/M15,"-")</f>
        <v>0.072164948453608</v>
      </c>
      <c r="R15" s="81">
        <v>2</v>
      </c>
      <c r="S15" s="81">
        <v>1</v>
      </c>
      <c r="T15" s="82">
        <f>IFERROR(S15/(O15+P15),"-")</f>
        <v>0.14285714285714</v>
      </c>
      <c r="U15" s="182"/>
      <c r="V15" s="84">
        <v>1</v>
      </c>
      <c r="W15" s="82">
        <f>IF(P15=0,"-",V15/P15)</f>
        <v>0.14285714285714</v>
      </c>
      <c r="X15" s="186">
        <v>5000</v>
      </c>
      <c r="Y15" s="187">
        <f>IFERROR(X15/P15,"-")</f>
        <v>714.28571428571</v>
      </c>
      <c r="Z15" s="187">
        <f>IFERROR(X15/V15,"-")</f>
        <v>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0.14285714285714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0.42857142857143</v>
      </c>
      <c r="BP15" s="121">
        <v>1</v>
      </c>
      <c r="BQ15" s="122">
        <f>IFERROR(BP15/BN15,"-")</f>
        <v>0.33333333333333</v>
      </c>
      <c r="BR15" s="123">
        <v>5000</v>
      </c>
      <c r="BS15" s="124">
        <f>IFERROR(BR15/BN15,"-")</f>
        <v>1666.6666666667</v>
      </c>
      <c r="BT15" s="125">
        <v>1</v>
      </c>
      <c r="BU15" s="125"/>
      <c r="BV15" s="125"/>
      <c r="BW15" s="126">
        <v>3</v>
      </c>
      <c r="BX15" s="127">
        <f>IF(P15=0,"",IF(BW15=0,"",(BW15/P15)))</f>
        <v>0.42857142857143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5000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88</v>
      </c>
      <c r="E16" s="203" t="s">
        <v>89</v>
      </c>
      <c r="F16" s="203" t="s">
        <v>75</v>
      </c>
      <c r="G16" s="203"/>
      <c r="H16" s="90"/>
      <c r="I16" s="90"/>
      <c r="J16" s="188"/>
      <c r="K16" s="81">
        <v>56</v>
      </c>
      <c r="L16" s="81">
        <v>31</v>
      </c>
      <c r="M16" s="81">
        <v>6</v>
      </c>
      <c r="N16" s="91">
        <v>4</v>
      </c>
      <c r="O16" s="92">
        <v>0</v>
      </c>
      <c r="P16" s="93">
        <f>N16+O16</f>
        <v>4</v>
      </c>
      <c r="Q16" s="82">
        <f>IFERROR(P16/M16,"-")</f>
        <v>0.66666666666667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0.5</v>
      </c>
      <c r="X16" s="186">
        <v>121400</v>
      </c>
      <c r="Y16" s="187">
        <f>IFERROR(X16/P16,"-")</f>
        <v>30350</v>
      </c>
      <c r="Z16" s="187">
        <f>IFERROR(X16/V16,"-")</f>
        <v>60700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>
        <v>1</v>
      </c>
      <c r="BQ16" s="122">
        <f>IFERROR(BP16/BN16,"-")</f>
        <v>1</v>
      </c>
      <c r="BR16" s="123">
        <v>75400</v>
      </c>
      <c r="BS16" s="124">
        <f>IFERROR(BR16/BN16,"-")</f>
        <v>75400</v>
      </c>
      <c r="BT16" s="125"/>
      <c r="BU16" s="125"/>
      <c r="BV16" s="125">
        <v>1</v>
      </c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0.5</v>
      </c>
      <c r="CH16" s="135">
        <v>1</v>
      </c>
      <c r="CI16" s="136">
        <f>IFERROR(CH16/CF16,"-")</f>
        <v>0.5</v>
      </c>
      <c r="CJ16" s="137">
        <v>46000</v>
      </c>
      <c r="CK16" s="138">
        <f>IFERROR(CJ16/CF16,"-")</f>
        <v>23000</v>
      </c>
      <c r="CL16" s="139"/>
      <c r="CM16" s="139"/>
      <c r="CN16" s="139">
        <v>1</v>
      </c>
      <c r="CO16" s="140">
        <v>2</v>
      </c>
      <c r="CP16" s="141">
        <v>121400</v>
      </c>
      <c r="CQ16" s="141">
        <v>75400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4.3884615384615</v>
      </c>
      <c r="B17" s="203" t="s">
        <v>92</v>
      </c>
      <c r="C17" s="203"/>
      <c r="D17" s="203" t="s">
        <v>61</v>
      </c>
      <c r="E17" s="203" t="s">
        <v>62</v>
      </c>
      <c r="F17" s="203" t="s">
        <v>63</v>
      </c>
      <c r="G17" s="203" t="s">
        <v>93</v>
      </c>
      <c r="H17" s="90" t="s">
        <v>94</v>
      </c>
      <c r="I17" s="90"/>
      <c r="J17" s="188">
        <v>520000</v>
      </c>
      <c r="K17" s="81">
        <v>32</v>
      </c>
      <c r="L17" s="81">
        <v>0</v>
      </c>
      <c r="M17" s="81">
        <v>117</v>
      </c>
      <c r="N17" s="91">
        <v>13</v>
      </c>
      <c r="O17" s="92">
        <v>0</v>
      </c>
      <c r="P17" s="93">
        <f>N17+O17</f>
        <v>13</v>
      </c>
      <c r="Q17" s="82">
        <f>IFERROR(P17/M17,"-")</f>
        <v>0.11111111111111</v>
      </c>
      <c r="R17" s="81">
        <v>1</v>
      </c>
      <c r="S17" s="81">
        <v>2</v>
      </c>
      <c r="T17" s="82">
        <f>IFERROR(S17/(O17+P17),"-")</f>
        <v>0.15384615384615</v>
      </c>
      <c r="U17" s="182">
        <f>IFERROR(J17/SUM(P17:P21),"-")</f>
        <v>7222.2222222222</v>
      </c>
      <c r="V17" s="84">
        <v>3</v>
      </c>
      <c r="W17" s="82">
        <f>IF(P17=0,"-",V17/P17)</f>
        <v>0.23076923076923</v>
      </c>
      <c r="X17" s="186">
        <v>261000</v>
      </c>
      <c r="Y17" s="187">
        <f>IFERROR(X17/P17,"-")</f>
        <v>20076.923076923</v>
      </c>
      <c r="Z17" s="187">
        <f>IFERROR(X17/V17,"-")</f>
        <v>87000</v>
      </c>
      <c r="AA17" s="188">
        <f>SUM(X17:X21)-SUM(J17:J21)</f>
        <v>1762000</v>
      </c>
      <c r="AB17" s="85">
        <f>SUM(X17:X21)/SUM(J17:J21)</f>
        <v>4.3884615384615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0.15384615384615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0.076923076923077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4</v>
      </c>
      <c r="BF17" s="113">
        <f>IF(P17=0,"",IF(BE17=0,"",(BE17/P17)))</f>
        <v>0.30769230769231</v>
      </c>
      <c r="BG17" s="112">
        <v>1</v>
      </c>
      <c r="BH17" s="114">
        <f>IFERROR(BG17/BE17,"-")</f>
        <v>0.25</v>
      </c>
      <c r="BI17" s="115">
        <v>5000</v>
      </c>
      <c r="BJ17" s="116">
        <f>IFERROR(BI17/BE17,"-")</f>
        <v>1250</v>
      </c>
      <c r="BK17" s="117">
        <v>1</v>
      </c>
      <c r="BL17" s="117"/>
      <c r="BM17" s="117"/>
      <c r="BN17" s="119">
        <v>3</v>
      </c>
      <c r="BO17" s="120">
        <f>IF(P17=0,"",IF(BN17=0,"",(BN17/P17)))</f>
        <v>0.23076923076923</v>
      </c>
      <c r="BP17" s="121">
        <v>1</v>
      </c>
      <c r="BQ17" s="122">
        <f>IFERROR(BP17/BN17,"-")</f>
        <v>0.33333333333333</v>
      </c>
      <c r="BR17" s="123">
        <v>3000</v>
      </c>
      <c r="BS17" s="124">
        <f>IFERROR(BR17/BN17,"-")</f>
        <v>1000</v>
      </c>
      <c r="BT17" s="125">
        <v>1</v>
      </c>
      <c r="BU17" s="125"/>
      <c r="BV17" s="125"/>
      <c r="BW17" s="126">
        <v>2</v>
      </c>
      <c r="BX17" s="127">
        <f>IF(P17=0,"",IF(BW17=0,"",(BW17/P17)))</f>
        <v>0.15384615384615</v>
      </c>
      <c r="BY17" s="128">
        <v>1</v>
      </c>
      <c r="BZ17" s="129">
        <f>IFERROR(BY17/BW17,"-")</f>
        <v>0.5</v>
      </c>
      <c r="CA17" s="130">
        <v>251000</v>
      </c>
      <c r="CB17" s="131">
        <f>IFERROR(CA17/BW17,"-")</f>
        <v>125500</v>
      </c>
      <c r="CC17" s="132"/>
      <c r="CD17" s="132"/>
      <c r="CE17" s="132">
        <v>1</v>
      </c>
      <c r="CF17" s="133">
        <v>1</v>
      </c>
      <c r="CG17" s="134">
        <f>IF(P17=0,"",IF(CF17=0,"",(CF17/P17)))</f>
        <v>0.076923076923077</v>
      </c>
      <c r="CH17" s="135">
        <v>1</v>
      </c>
      <c r="CI17" s="136">
        <f>IFERROR(CH17/CF17,"-")</f>
        <v>1</v>
      </c>
      <c r="CJ17" s="137">
        <v>5000</v>
      </c>
      <c r="CK17" s="138">
        <f>IFERROR(CJ17/CF17,"-")</f>
        <v>5000</v>
      </c>
      <c r="CL17" s="139">
        <v>1</v>
      </c>
      <c r="CM17" s="139"/>
      <c r="CN17" s="139"/>
      <c r="CO17" s="140">
        <v>3</v>
      </c>
      <c r="CP17" s="141">
        <v>261000</v>
      </c>
      <c r="CQ17" s="141">
        <v>251000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95</v>
      </c>
      <c r="C18" s="203"/>
      <c r="D18" s="203" t="s">
        <v>96</v>
      </c>
      <c r="E18" s="203" t="s">
        <v>97</v>
      </c>
      <c r="F18" s="203" t="s">
        <v>63</v>
      </c>
      <c r="G18" s="203" t="s">
        <v>93</v>
      </c>
      <c r="H18" s="90" t="s">
        <v>94</v>
      </c>
      <c r="I18" s="90"/>
      <c r="J18" s="188"/>
      <c r="K18" s="81">
        <v>27</v>
      </c>
      <c r="L18" s="81">
        <v>0</v>
      </c>
      <c r="M18" s="81">
        <v>69</v>
      </c>
      <c r="N18" s="91">
        <v>9</v>
      </c>
      <c r="O18" s="92">
        <v>0</v>
      </c>
      <c r="P18" s="93">
        <f>N18+O18</f>
        <v>9</v>
      </c>
      <c r="Q18" s="82">
        <f>IFERROR(P18/M18,"-")</f>
        <v>0.1304347826087</v>
      </c>
      <c r="R18" s="81">
        <v>0</v>
      </c>
      <c r="S18" s="81">
        <v>3</v>
      </c>
      <c r="T18" s="82">
        <f>IFERROR(S18/(O18+P18),"-")</f>
        <v>0.33333333333333</v>
      </c>
      <c r="U18" s="182"/>
      <c r="V18" s="84">
        <v>1</v>
      </c>
      <c r="W18" s="82">
        <f>IF(P18=0,"-",V18/P18)</f>
        <v>0.11111111111111</v>
      </c>
      <c r="X18" s="186">
        <v>3000</v>
      </c>
      <c r="Y18" s="187">
        <f>IFERROR(X18/P18,"-")</f>
        <v>333.33333333333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4</v>
      </c>
      <c r="BF18" s="113">
        <f>IF(P18=0,"",IF(BE18=0,"",(BE18/P18)))</f>
        <v>0.44444444444444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4</v>
      </c>
      <c r="BO18" s="120">
        <f>IF(P18=0,"",IF(BN18=0,"",(BN18/P18)))</f>
        <v>0.44444444444444</v>
      </c>
      <c r="BP18" s="121">
        <v>1</v>
      </c>
      <c r="BQ18" s="122">
        <f>IFERROR(BP18/BN18,"-")</f>
        <v>0.25</v>
      </c>
      <c r="BR18" s="123">
        <v>3000</v>
      </c>
      <c r="BS18" s="124">
        <f>IFERROR(BR18/BN18,"-")</f>
        <v>750</v>
      </c>
      <c r="BT18" s="125">
        <v>1</v>
      </c>
      <c r="BU18" s="125"/>
      <c r="BV18" s="125"/>
      <c r="BW18" s="126">
        <v>1</v>
      </c>
      <c r="BX18" s="127">
        <f>IF(P18=0,"",IF(BW18=0,"",(BW18/P18)))</f>
        <v>0.11111111111111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98</v>
      </c>
      <c r="C19" s="203"/>
      <c r="D19" s="203" t="s">
        <v>88</v>
      </c>
      <c r="E19" s="203" t="s">
        <v>89</v>
      </c>
      <c r="F19" s="203" t="s">
        <v>63</v>
      </c>
      <c r="G19" s="203" t="s">
        <v>93</v>
      </c>
      <c r="H19" s="90" t="s">
        <v>94</v>
      </c>
      <c r="I19" s="90"/>
      <c r="J19" s="188"/>
      <c r="K19" s="81">
        <v>10</v>
      </c>
      <c r="L19" s="81">
        <v>0</v>
      </c>
      <c r="M19" s="81">
        <v>55</v>
      </c>
      <c r="N19" s="91">
        <v>6</v>
      </c>
      <c r="O19" s="92">
        <v>0</v>
      </c>
      <c r="P19" s="93">
        <f>N19+O19</f>
        <v>6</v>
      </c>
      <c r="Q19" s="82">
        <f>IFERROR(P19/M19,"-")</f>
        <v>0.10909090909091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5000</v>
      </c>
      <c r="Y19" s="187">
        <f>IFERROR(X19/P19,"-")</f>
        <v>833.33333333333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0.16666666666667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4</v>
      </c>
      <c r="BX19" s="127">
        <f>IF(P19=0,"",IF(BW19=0,"",(BW19/P19)))</f>
        <v>0.66666666666667</v>
      </c>
      <c r="BY19" s="128">
        <v>1</v>
      </c>
      <c r="BZ19" s="129">
        <f>IFERROR(BY19/BW19,"-")</f>
        <v>0.25</v>
      </c>
      <c r="CA19" s="130">
        <v>5000</v>
      </c>
      <c r="CB19" s="131">
        <f>IFERROR(CA19/BW19,"-")</f>
        <v>1250</v>
      </c>
      <c r="CC19" s="132">
        <v>1</v>
      </c>
      <c r="CD19" s="132"/>
      <c r="CE19" s="132"/>
      <c r="CF19" s="133">
        <v>1</v>
      </c>
      <c r="CG19" s="134">
        <f>IF(P19=0,"",IF(CF19=0,"",(CF19/P19)))</f>
        <v>0.16666666666667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5000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99</v>
      </c>
      <c r="C20" s="203"/>
      <c r="D20" s="203" t="s">
        <v>100</v>
      </c>
      <c r="E20" s="203" t="s">
        <v>101</v>
      </c>
      <c r="F20" s="203" t="s">
        <v>63</v>
      </c>
      <c r="G20" s="203" t="s">
        <v>93</v>
      </c>
      <c r="H20" s="90" t="s">
        <v>94</v>
      </c>
      <c r="I20" s="90"/>
      <c r="J20" s="188"/>
      <c r="K20" s="81">
        <v>18</v>
      </c>
      <c r="L20" s="81">
        <v>0</v>
      </c>
      <c r="M20" s="81">
        <v>58</v>
      </c>
      <c r="N20" s="91">
        <v>8</v>
      </c>
      <c r="O20" s="92">
        <v>0</v>
      </c>
      <c r="P20" s="93">
        <f>N20+O20</f>
        <v>8</v>
      </c>
      <c r="Q20" s="82">
        <f>IFERROR(P20/M20,"-")</f>
        <v>0.13793103448276</v>
      </c>
      <c r="R20" s="81">
        <v>1</v>
      </c>
      <c r="S20" s="81">
        <v>2</v>
      </c>
      <c r="T20" s="82">
        <f>IFERROR(S20/(O20+P20),"-")</f>
        <v>0.25</v>
      </c>
      <c r="U20" s="182"/>
      <c r="V20" s="84">
        <v>2</v>
      </c>
      <c r="W20" s="82">
        <f>IF(P20=0,"-",V20/P20)</f>
        <v>0.25</v>
      </c>
      <c r="X20" s="186">
        <v>225000</v>
      </c>
      <c r="Y20" s="187">
        <f>IFERROR(X20/P20,"-")</f>
        <v>28125</v>
      </c>
      <c r="Z20" s="187">
        <f>IFERROR(X20/V20,"-")</f>
        <v>112500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4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0.25</v>
      </c>
      <c r="CH20" s="135">
        <v>2</v>
      </c>
      <c r="CI20" s="136">
        <f>IFERROR(CH20/CF20,"-")</f>
        <v>1</v>
      </c>
      <c r="CJ20" s="137">
        <v>225000</v>
      </c>
      <c r="CK20" s="138">
        <f>IFERROR(CJ20/CF20,"-")</f>
        <v>112500</v>
      </c>
      <c r="CL20" s="139">
        <v>1</v>
      </c>
      <c r="CM20" s="139"/>
      <c r="CN20" s="139">
        <v>1</v>
      </c>
      <c r="CO20" s="140">
        <v>2</v>
      </c>
      <c r="CP20" s="141">
        <v>225000</v>
      </c>
      <c r="CQ20" s="141">
        <v>222000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102</v>
      </c>
      <c r="C21" s="203"/>
      <c r="D21" s="203" t="s">
        <v>74</v>
      </c>
      <c r="E21" s="203" t="s">
        <v>74</v>
      </c>
      <c r="F21" s="203" t="s">
        <v>75</v>
      </c>
      <c r="G21" s="203" t="s">
        <v>76</v>
      </c>
      <c r="H21" s="90"/>
      <c r="I21" s="90"/>
      <c r="J21" s="188"/>
      <c r="K21" s="81">
        <v>238</v>
      </c>
      <c r="L21" s="81">
        <v>119</v>
      </c>
      <c r="M21" s="81">
        <v>53</v>
      </c>
      <c r="N21" s="91">
        <v>36</v>
      </c>
      <c r="O21" s="92">
        <v>0</v>
      </c>
      <c r="P21" s="93">
        <f>N21+O21</f>
        <v>36</v>
      </c>
      <c r="Q21" s="82">
        <f>IFERROR(P21/M21,"-")</f>
        <v>0.67924528301887</v>
      </c>
      <c r="R21" s="81">
        <v>6</v>
      </c>
      <c r="S21" s="81">
        <v>6</v>
      </c>
      <c r="T21" s="82">
        <f>IFERROR(S21/(O21+P21),"-")</f>
        <v>0.16666666666667</v>
      </c>
      <c r="U21" s="182"/>
      <c r="V21" s="84">
        <v>8</v>
      </c>
      <c r="W21" s="82">
        <f>IF(P21=0,"-",V21/P21)</f>
        <v>0.22222222222222</v>
      </c>
      <c r="X21" s="186">
        <v>1788000</v>
      </c>
      <c r="Y21" s="187">
        <f>IFERROR(X21/P21,"-")</f>
        <v>49666.666666667</v>
      </c>
      <c r="Z21" s="187">
        <f>IFERROR(X21/V21,"-")</f>
        <v>223500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2</v>
      </c>
      <c r="AW21" s="107">
        <f>IF(P21=0,"",IF(AV21=0,"",(AV21/P21)))</f>
        <v>0.055555555555556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3</v>
      </c>
      <c r="BF21" s="113">
        <f>IF(P21=0,"",IF(BE21=0,"",(BE21/P21)))</f>
        <v>0.083333333333333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9</v>
      </c>
      <c r="BO21" s="120">
        <f>IF(P21=0,"",IF(BN21=0,"",(BN21/P21)))</f>
        <v>0.25</v>
      </c>
      <c r="BP21" s="121">
        <v>4</v>
      </c>
      <c r="BQ21" s="122">
        <f>IFERROR(BP21/BN21,"-")</f>
        <v>0.44444444444444</v>
      </c>
      <c r="BR21" s="123">
        <v>80000</v>
      </c>
      <c r="BS21" s="124">
        <f>IFERROR(BR21/BN21,"-")</f>
        <v>8888.8888888889</v>
      </c>
      <c r="BT21" s="125"/>
      <c r="BU21" s="125">
        <v>1</v>
      </c>
      <c r="BV21" s="125">
        <v>3</v>
      </c>
      <c r="BW21" s="126">
        <v>17</v>
      </c>
      <c r="BX21" s="127">
        <f>IF(P21=0,"",IF(BW21=0,"",(BW21/P21)))</f>
        <v>0.47222222222222</v>
      </c>
      <c r="BY21" s="128">
        <v>5</v>
      </c>
      <c r="BZ21" s="129">
        <f>IFERROR(BY21/BW21,"-")</f>
        <v>0.29411764705882</v>
      </c>
      <c r="CA21" s="130">
        <v>708000</v>
      </c>
      <c r="CB21" s="131">
        <f>IFERROR(CA21/BW21,"-")</f>
        <v>41647.058823529</v>
      </c>
      <c r="CC21" s="132"/>
      <c r="CD21" s="132">
        <v>2</v>
      </c>
      <c r="CE21" s="132">
        <v>3</v>
      </c>
      <c r="CF21" s="133">
        <v>5</v>
      </c>
      <c r="CG21" s="134">
        <f>IF(P21=0,"",IF(CF21=0,"",(CF21/P21)))</f>
        <v>0.13888888888889</v>
      </c>
      <c r="CH21" s="135">
        <v>3</v>
      </c>
      <c r="CI21" s="136">
        <f>IFERROR(CH21/CF21,"-")</f>
        <v>0.6</v>
      </c>
      <c r="CJ21" s="137">
        <v>2924000</v>
      </c>
      <c r="CK21" s="138">
        <f>IFERROR(CJ21/CF21,"-")</f>
        <v>584800</v>
      </c>
      <c r="CL21" s="139">
        <v>1</v>
      </c>
      <c r="CM21" s="139"/>
      <c r="CN21" s="139">
        <v>2</v>
      </c>
      <c r="CO21" s="140">
        <v>8</v>
      </c>
      <c r="CP21" s="141">
        <v>1788000</v>
      </c>
      <c r="CQ21" s="141">
        <v>2663000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0.164</v>
      </c>
      <c r="B22" s="203" t="s">
        <v>103</v>
      </c>
      <c r="C22" s="203"/>
      <c r="D22" s="203" t="s">
        <v>104</v>
      </c>
      <c r="E22" s="203" t="s">
        <v>62</v>
      </c>
      <c r="F22" s="203" t="s">
        <v>63</v>
      </c>
      <c r="G22" s="203" t="s">
        <v>70</v>
      </c>
      <c r="H22" s="90" t="s">
        <v>105</v>
      </c>
      <c r="I22" s="90" t="s">
        <v>106</v>
      </c>
      <c r="J22" s="188">
        <v>250000</v>
      </c>
      <c r="K22" s="81">
        <v>25</v>
      </c>
      <c r="L22" s="81">
        <v>0</v>
      </c>
      <c r="M22" s="81">
        <v>87</v>
      </c>
      <c r="N22" s="91">
        <v>8</v>
      </c>
      <c r="O22" s="92">
        <v>0</v>
      </c>
      <c r="P22" s="93">
        <f>N22+O22</f>
        <v>8</v>
      </c>
      <c r="Q22" s="82">
        <f>IFERROR(P22/M22,"-")</f>
        <v>0.091954022988506</v>
      </c>
      <c r="R22" s="81">
        <v>0</v>
      </c>
      <c r="S22" s="81">
        <v>2</v>
      </c>
      <c r="T22" s="82">
        <f>IFERROR(S22/(O22+P22),"-")</f>
        <v>0.25</v>
      </c>
      <c r="U22" s="182">
        <f>IFERROR(J22/SUM(P22:P23),"-")</f>
        <v>19230.769230769</v>
      </c>
      <c r="V22" s="84">
        <v>0</v>
      </c>
      <c r="W22" s="82">
        <f>IF(P22=0,"-",V22/P22)</f>
        <v>0</v>
      </c>
      <c r="X22" s="186">
        <v>35000</v>
      </c>
      <c r="Y22" s="187">
        <f>IFERROR(X22/P22,"-")</f>
        <v>4375</v>
      </c>
      <c r="Z22" s="187" t="str">
        <f>IFERROR(X22/V22,"-")</f>
        <v>-</v>
      </c>
      <c r="AA22" s="188">
        <f>SUM(X22:X23)-SUM(J22:J23)</f>
        <v>-209000</v>
      </c>
      <c r="AB22" s="85">
        <f>SUM(X22:X23)/SUM(J22:J23)</f>
        <v>0.164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4</v>
      </c>
      <c r="BF22" s="113">
        <f>IF(P22=0,"",IF(BE22=0,"",(BE22/P22)))</f>
        <v>0.5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0.125</v>
      </c>
      <c r="BY22" s="128">
        <v>1</v>
      </c>
      <c r="BZ22" s="129">
        <f>IFERROR(BY22/BW22,"-")</f>
        <v>1</v>
      </c>
      <c r="CA22" s="130">
        <v>245000</v>
      </c>
      <c r="CB22" s="131">
        <f>IFERROR(CA22/BW22,"-")</f>
        <v>245000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35000</v>
      </c>
      <c r="CQ22" s="141">
        <v>245000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107</v>
      </c>
      <c r="C23" s="203"/>
      <c r="D23" s="203" t="s">
        <v>104</v>
      </c>
      <c r="E23" s="203" t="s">
        <v>62</v>
      </c>
      <c r="F23" s="203" t="s">
        <v>75</v>
      </c>
      <c r="G23" s="203"/>
      <c r="H23" s="90"/>
      <c r="I23" s="90"/>
      <c r="J23" s="188"/>
      <c r="K23" s="81">
        <v>115</v>
      </c>
      <c r="L23" s="81">
        <v>60</v>
      </c>
      <c r="M23" s="81">
        <v>5</v>
      </c>
      <c r="N23" s="91">
        <v>5</v>
      </c>
      <c r="O23" s="92">
        <v>0</v>
      </c>
      <c r="P23" s="93">
        <f>N23+O23</f>
        <v>5</v>
      </c>
      <c r="Q23" s="82">
        <f>IFERROR(P23/M23,"-")</f>
        <v>1</v>
      </c>
      <c r="R23" s="81">
        <v>0</v>
      </c>
      <c r="S23" s="81">
        <v>1</v>
      </c>
      <c r="T23" s="82">
        <f>IFERROR(S23/(O23+P23),"-")</f>
        <v>0.2</v>
      </c>
      <c r="U23" s="182"/>
      <c r="V23" s="84">
        <v>0</v>
      </c>
      <c r="W23" s="82">
        <f>IF(P23=0,"-",V23/P23)</f>
        <v>0</v>
      </c>
      <c r="X23" s="186">
        <v>6000</v>
      </c>
      <c r="Y23" s="187">
        <f>IFERROR(X23/P23,"-")</f>
        <v>1200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3</v>
      </c>
      <c r="BX23" s="127">
        <f>IF(P23=0,"",IF(BW23=0,"",(BW23/P23)))</f>
        <v>0.6</v>
      </c>
      <c r="BY23" s="128">
        <v>1</v>
      </c>
      <c r="BZ23" s="129">
        <f>IFERROR(BY23/BW23,"-")</f>
        <v>0.33333333333333</v>
      </c>
      <c r="CA23" s="130">
        <v>6000</v>
      </c>
      <c r="CB23" s="131">
        <f>IFERROR(CA23/BW23,"-")</f>
        <v>2000</v>
      </c>
      <c r="CC23" s="132"/>
      <c r="CD23" s="132">
        <v>1</v>
      </c>
      <c r="CE23" s="132"/>
      <c r="CF23" s="133">
        <v>1</v>
      </c>
      <c r="CG23" s="134">
        <f>IF(P23=0,"",IF(CF23=0,"",(CF23/P23)))</f>
        <v>0.2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0</v>
      </c>
      <c r="CP23" s="141">
        <v>6000</v>
      </c>
      <c r="CQ23" s="141">
        <v>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1.355</v>
      </c>
      <c r="B24" s="203" t="s">
        <v>108</v>
      </c>
      <c r="C24" s="203"/>
      <c r="D24" s="203" t="s">
        <v>109</v>
      </c>
      <c r="E24" s="203" t="s">
        <v>110</v>
      </c>
      <c r="F24" s="203" t="s">
        <v>63</v>
      </c>
      <c r="G24" s="203" t="s">
        <v>111</v>
      </c>
      <c r="H24" s="90" t="s">
        <v>112</v>
      </c>
      <c r="I24" s="90" t="s">
        <v>113</v>
      </c>
      <c r="J24" s="188">
        <v>200000</v>
      </c>
      <c r="K24" s="81">
        <v>15</v>
      </c>
      <c r="L24" s="81">
        <v>0</v>
      </c>
      <c r="M24" s="81">
        <v>61</v>
      </c>
      <c r="N24" s="91">
        <v>3</v>
      </c>
      <c r="O24" s="92">
        <v>0</v>
      </c>
      <c r="P24" s="93">
        <f>N24+O24</f>
        <v>3</v>
      </c>
      <c r="Q24" s="82">
        <f>IFERROR(P24/M24,"-")</f>
        <v>0.049180327868852</v>
      </c>
      <c r="R24" s="81">
        <v>0</v>
      </c>
      <c r="S24" s="81">
        <v>0</v>
      </c>
      <c r="T24" s="82">
        <f>IFERROR(S24/(O24+P24),"-")</f>
        <v>0</v>
      </c>
      <c r="U24" s="182">
        <f>IFERROR(J24/SUM(P24:P27),"-")</f>
        <v>9523.8095238095</v>
      </c>
      <c r="V24" s="84">
        <v>1</v>
      </c>
      <c r="W24" s="82">
        <f>IF(P24=0,"-",V24/P24)</f>
        <v>0.33333333333333</v>
      </c>
      <c r="X24" s="186">
        <v>5000</v>
      </c>
      <c r="Y24" s="187">
        <f>IFERROR(X24/P24,"-")</f>
        <v>1666.6666666667</v>
      </c>
      <c r="Z24" s="187">
        <f>IFERROR(X24/V24,"-")</f>
        <v>5000</v>
      </c>
      <c r="AA24" s="188">
        <f>SUM(X24:X27)-SUM(J24:J27)</f>
        <v>71000</v>
      </c>
      <c r="AB24" s="85">
        <f>SUM(X24:X27)/SUM(J24:J27)</f>
        <v>1.355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0.66666666666667</v>
      </c>
      <c r="BP24" s="121">
        <v>1</v>
      </c>
      <c r="BQ24" s="122">
        <f>IFERROR(BP24/BN24,"-")</f>
        <v>0.5</v>
      </c>
      <c r="BR24" s="123">
        <v>5000</v>
      </c>
      <c r="BS24" s="124">
        <f>IFERROR(BR24/BN24,"-")</f>
        <v>2500</v>
      </c>
      <c r="BT24" s="125">
        <v>1</v>
      </c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5000</v>
      </c>
      <c r="CQ24" s="141">
        <v>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115</v>
      </c>
      <c r="E25" s="203" t="s">
        <v>116</v>
      </c>
      <c r="F25" s="203" t="s">
        <v>63</v>
      </c>
      <c r="G25" s="203"/>
      <c r="H25" s="90" t="s">
        <v>112</v>
      </c>
      <c r="I25" s="90" t="s">
        <v>117</v>
      </c>
      <c r="J25" s="188"/>
      <c r="K25" s="81">
        <v>10</v>
      </c>
      <c r="L25" s="81">
        <v>0</v>
      </c>
      <c r="M25" s="81">
        <v>40</v>
      </c>
      <c r="N25" s="91">
        <v>2</v>
      </c>
      <c r="O25" s="92">
        <v>0</v>
      </c>
      <c r="P25" s="93">
        <f>N25+O25</f>
        <v>2</v>
      </c>
      <c r="Q25" s="82">
        <f>IFERROR(P25/M25,"-")</f>
        <v>0.05</v>
      </c>
      <c r="R25" s="81">
        <v>0</v>
      </c>
      <c r="S25" s="81">
        <v>1</v>
      </c>
      <c r="T25" s="82">
        <f>IFERROR(S25/(O25+P25),"-")</f>
        <v>0.5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0.5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119</v>
      </c>
      <c r="E26" s="203" t="s">
        <v>120</v>
      </c>
      <c r="F26" s="203" t="s">
        <v>63</v>
      </c>
      <c r="G26" s="203"/>
      <c r="H26" s="90" t="s">
        <v>112</v>
      </c>
      <c r="I26" s="90" t="s">
        <v>121</v>
      </c>
      <c r="J26" s="188"/>
      <c r="K26" s="81">
        <v>12</v>
      </c>
      <c r="L26" s="81">
        <v>0</v>
      </c>
      <c r="M26" s="81">
        <v>24</v>
      </c>
      <c r="N26" s="91">
        <v>4</v>
      </c>
      <c r="O26" s="92">
        <v>0</v>
      </c>
      <c r="P26" s="93">
        <f>N26+O26</f>
        <v>4</v>
      </c>
      <c r="Q26" s="82">
        <f>IFERROR(P26/M26,"-")</f>
        <v>0.16666666666667</v>
      </c>
      <c r="R26" s="81">
        <v>0</v>
      </c>
      <c r="S26" s="81">
        <v>1</v>
      </c>
      <c r="T26" s="82">
        <f>IFERROR(S26/(O26+P26),"-")</f>
        <v>0.25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122</v>
      </c>
      <c r="C27" s="203"/>
      <c r="D27" s="203" t="s">
        <v>74</v>
      </c>
      <c r="E27" s="203" t="s">
        <v>74</v>
      </c>
      <c r="F27" s="203" t="s">
        <v>75</v>
      </c>
      <c r="G27" s="203"/>
      <c r="H27" s="90"/>
      <c r="I27" s="90"/>
      <c r="J27" s="188"/>
      <c r="K27" s="81">
        <v>95</v>
      </c>
      <c r="L27" s="81">
        <v>62</v>
      </c>
      <c r="M27" s="81">
        <v>30</v>
      </c>
      <c r="N27" s="91">
        <v>12</v>
      </c>
      <c r="O27" s="92">
        <v>0</v>
      </c>
      <c r="P27" s="93">
        <f>N27+O27</f>
        <v>12</v>
      </c>
      <c r="Q27" s="82">
        <f>IFERROR(P27/M27,"-")</f>
        <v>0.4</v>
      </c>
      <c r="R27" s="81">
        <v>2</v>
      </c>
      <c r="S27" s="81">
        <v>2</v>
      </c>
      <c r="T27" s="82">
        <f>IFERROR(S27/(O27+P27),"-")</f>
        <v>0.16666666666667</v>
      </c>
      <c r="U27" s="182"/>
      <c r="V27" s="84">
        <v>2</v>
      </c>
      <c r="W27" s="82">
        <f>IF(P27=0,"-",V27/P27)</f>
        <v>0.16666666666667</v>
      </c>
      <c r="X27" s="186">
        <v>266000</v>
      </c>
      <c r="Y27" s="187">
        <f>IFERROR(X27/P27,"-")</f>
        <v>22166.666666667</v>
      </c>
      <c r="Z27" s="187">
        <f>IFERROR(X27/V27,"-")</f>
        <v>133000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0.083333333333333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7</v>
      </c>
      <c r="BO27" s="120">
        <f>IF(P27=0,"",IF(BN27=0,"",(BN27/P27)))</f>
        <v>0.58333333333333</v>
      </c>
      <c r="BP27" s="121">
        <v>2</v>
      </c>
      <c r="BQ27" s="122">
        <f>IFERROR(BP27/BN27,"-")</f>
        <v>0.28571428571429</v>
      </c>
      <c r="BR27" s="123">
        <v>9000</v>
      </c>
      <c r="BS27" s="124">
        <f>IFERROR(BR27/BN27,"-")</f>
        <v>1285.7142857143</v>
      </c>
      <c r="BT27" s="125">
        <v>1</v>
      </c>
      <c r="BU27" s="125">
        <v>1</v>
      </c>
      <c r="BV27" s="125"/>
      <c r="BW27" s="126">
        <v>4</v>
      </c>
      <c r="BX27" s="127">
        <f>IF(P27=0,"",IF(BW27=0,"",(BW27/P27)))</f>
        <v>0.33333333333333</v>
      </c>
      <c r="BY27" s="128">
        <v>1</v>
      </c>
      <c r="BZ27" s="129">
        <f>IFERROR(BY27/BW27,"-")</f>
        <v>0.25</v>
      </c>
      <c r="CA27" s="130">
        <v>260000</v>
      </c>
      <c r="CB27" s="131">
        <f>IFERROR(CA27/BW27,"-")</f>
        <v>65000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266000</v>
      </c>
      <c r="CQ27" s="141">
        <v>260000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3.0166666666667</v>
      </c>
      <c r="B28" s="203" t="s">
        <v>123</v>
      </c>
      <c r="C28" s="203"/>
      <c r="D28" s="203" t="s">
        <v>88</v>
      </c>
      <c r="E28" s="203" t="s">
        <v>124</v>
      </c>
      <c r="F28" s="203" t="s">
        <v>63</v>
      </c>
      <c r="G28" s="203" t="s">
        <v>64</v>
      </c>
      <c r="H28" s="90" t="s">
        <v>84</v>
      </c>
      <c r="I28" s="205" t="s">
        <v>125</v>
      </c>
      <c r="J28" s="188">
        <v>120000</v>
      </c>
      <c r="K28" s="81">
        <v>23</v>
      </c>
      <c r="L28" s="81">
        <v>0</v>
      </c>
      <c r="M28" s="81">
        <v>91</v>
      </c>
      <c r="N28" s="91">
        <v>6</v>
      </c>
      <c r="O28" s="92">
        <v>0</v>
      </c>
      <c r="P28" s="93">
        <f>N28+O28</f>
        <v>6</v>
      </c>
      <c r="Q28" s="82">
        <f>IFERROR(P28/M28,"-")</f>
        <v>0.065934065934066</v>
      </c>
      <c r="R28" s="81">
        <v>2</v>
      </c>
      <c r="S28" s="81">
        <v>2</v>
      </c>
      <c r="T28" s="82">
        <f>IFERROR(S28/(O28+P28),"-")</f>
        <v>0.33333333333333</v>
      </c>
      <c r="U28" s="182">
        <f>IFERROR(J28/SUM(P28:P29),"-")</f>
        <v>10909.090909091</v>
      </c>
      <c r="V28" s="84">
        <v>2</v>
      </c>
      <c r="W28" s="82">
        <f>IF(P28=0,"-",V28/P28)</f>
        <v>0.33333333333333</v>
      </c>
      <c r="X28" s="186">
        <v>24000</v>
      </c>
      <c r="Y28" s="187">
        <f>IFERROR(X28/P28,"-")</f>
        <v>4000</v>
      </c>
      <c r="Z28" s="187">
        <f>IFERROR(X28/V28,"-")</f>
        <v>12000</v>
      </c>
      <c r="AA28" s="188">
        <f>SUM(X28:X29)-SUM(J28:J29)</f>
        <v>242000</v>
      </c>
      <c r="AB28" s="85">
        <f>SUM(X28:X29)/SUM(J28:J29)</f>
        <v>3.0166666666667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0.16666666666667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0.16666666666667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4</v>
      </c>
      <c r="BX28" s="127">
        <f>IF(P28=0,"",IF(BW28=0,"",(BW28/P28)))</f>
        <v>0.66666666666667</v>
      </c>
      <c r="BY28" s="128">
        <v>2</v>
      </c>
      <c r="BZ28" s="129">
        <f>IFERROR(BY28/BW28,"-")</f>
        <v>0.5</v>
      </c>
      <c r="CA28" s="130">
        <v>24000</v>
      </c>
      <c r="CB28" s="131">
        <f>IFERROR(CA28/BW28,"-")</f>
        <v>6000</v>
      </c>
      <c r="CC28" s="132"/>
      <c r="CD28" s="132">
        <v>1</v>
      </c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24000</v>
      </c>
      <c r="CQ28" s="141">
        <v>18000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126</v>
      </c>
      <c r="C29" s="203"/>
      <c r="D29" s="203" t="s">
        <v>88</v>
      </c>
      <c r="E29" s="203" t="s">
        <v>124</v>
      </c>
      <c r="F29" s="203" t="s">
        <v>75</v>
      </c>
      <c r="G29" s="203"/>
      <c r="H29" s="90"/>
      <c r="I29" s="90"/>
      <c r="J29" s="188"/>
      <c r="K29" s="81">
        <v>42</v>
      </c>
      <c r="L29" s="81">
        <v>22</v>
      </c>
      <c r="M29" s="81">
        <v>16</v>
      </c>
      <c r="N29" s="91">
        <v>5</v>
      </c>
      <c r="O29" s="92">
        <v>0</v>
      </c>
      <c r="P29" s="93">
        <f>N29+O29</f>
        <v>5</v>
      </c>
      <c r="Q29" s="82">
        <f>IFERROR(P29/M29,"-")</f>
        <v>0.3125</v>
      </c>
      <c r="R29" s="81">
        <v>1</v>
      </c>
      <c r="S29" s="81">
        <v>1</v>
      </c>
      <c r="T29" s="82">
        <f>IFERROR(S29/(O29+P29),"-")</f>
        <v>0.2</v>
      </c>
      <c r="U29" s="182"/>
      <c r="V29" s="84">
        <v>4</v>
      </c>
      <c r="W29" s="82">
        <f>IF(P29=0,"-",V29/P29)</f>
        <v>0.8</v>
      </c>
      <c r="X29" s="186">
        <v>338000</v>
      </c>
      <c r="Y29" s="187">
        <f>IFERROR(X29/P29,"-")</f>
        <v>67600</v>
      </c>
      <c r="Z29" s="187">
        <f>IFERROR(X29/V29,"-")</f>
        <v>84500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0.4</v>
      </c>
      <c r="BP29" s="121">
        <v>1</v>
      </c>
      <c r="BQ29" s="122">
        <f>IFERROR(BP29/BN29,"-")</f>
        <v>0.5</v>
      </c>
      <c r="BR29" s="123">
        <v>15000</v>
      </c>
      <c r="BS29" s="124">
        <f>IFERROR(BR29/BN29,"-")</f>
        <v>7500</v>
      </c>
      <c r="BT29" s="125"/>
      <c r="BU29" s="125"/>
      <c r="BV29" s="125">
        <v>1</v>
      </c>
      <c r="BW29" s="126">
        <v>2</v>
      </c>
      <c r="BX29" s="127">
        <f>IF(P29=0,"",IF(BW29=0,"",(BW29/P29)))</f>
        <v>0.4</v>
      </c>
      <c r="BY29" s="128">
        <v>2</v>
      </c>
      <c r="BZ29" s="129">
        <f>IFERROR(BY29/BW29,"-")</f>
        <v>1</v>
      </c>
      <c r="CA29" s="130">
        <v>113000</v>
      </c>
      <c r="CB29" s="131">
        <f>IFERROR(CA29/BW29,"-")</f>
        <v>56500</v>
      </c>
      <c r="CC29" s="132"/>
      <c r="CD29" s="132"/>
      <c r="CE29" s="132">
        <v>2</v>
      </c>
      <c r="CF29" s="133">
        <v>1</v>
      </c>
      <c r="CG29" s="134">
        <f>IF(P29=0,"",IF(CF29=0,"",(CF29/P29)))</f>
        <v>0.2</v>
      </c>
      <c r="CH29" s="135">
        <v>1</v>
      </c>
      <c r="CI29" s="136">
        <f>IFERROR(CH29/CF29,"-")</f>
        <v>1</v>
      </c>
      <c r="CJ29" s="137">
        <v>210000</v>
      </c>
      <c r="CK29" s="138">
        <f>IFERROR(CJ29/CF29,"-")</f>
        <v>210000</v>
      </c>
      <c r="CL29" s="139"/>
      <c r="CM29" s="139"/>
      <c r="CN29" s="139">
        <v>1</v>
      </c>
      <c r="CO29" s="140">
        <v>4</v>
      </c>
      <c r="CP29" s="141">
        <v>338000</v>
      </c>
      <c r="CQ29" s="141">
        <v>210000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0.47333333333333</v>
      </c>
      <c r="B30" s="203" t="s">
        <v>127</v>
      </c>
      <c r="C30" s="203"/>
      <c r="D30" s="203" t="s">
        <v>88</v>
      </c>
      <c r="E30" s="203" t="s">
        <v>124</v>
      </c>
      <c r="F30" s="203" t="s">
        <v>63</v>
      </c>
      <c r="G30" s="203" t="s">
        <v>68</v>
      </c>
      <c r="H30" s="90" t="s">
        <v>84</v>
      </c>
      <c r="I30" s="204" t="s">
        <v>128</v>
      </c>
      <c r="J30" s="188">
        <v>150000</v>
      </c>
      <c r="K30" s="81">
        <v>9</v>
      </c>
      <c r="L30" s="81">
        <v>0</v>
      </c>
      <c r="M30" s="81">
        <v>54</v>
      </c>
      <c r="N30" s="91">
        <v>4</v>
      </c>
      <c r="O30" s="92">
        <v>0</v>
      </c>
      <c r="P30" s="93">
        <f>N30+O30</f>
        <v>4</v>
      </c>
      <c r="Q30" s="82">
        <f>IFERROR(P30/M30,"-")</f>
        <v>0.074074074074074</v>
      </c>
      <c r="R30" s="81">
        <v>1</v>
      </c>
      <c r="S30" s="81">
        <v>2</v>
      </c>
      <c r="T30" s="82">
        <f>IFERROR(S30/(O30+P30),"-")</f>
        <v>0.5</v>
      </c>
      <c r="U30" s="182">
        <f>IFERROR(J30/SUM(P30:P31),"-")</f>
        <v>18750</v>
      </c>
      <c r="V30" s="84">
        <v>2</v>
      </c>
      <c r="W30" s="82">
        <f>IF(P30=0,"-",V30/P30)</f>
        <v>0.5</v>
      </c>
      <c r="X30" s="186">
        <v>21000</v>
      </c>
      <c r="Y30" s="187">
        <f>IFERROR(X30/P30,"-")</f>
        <v>5250</v>
      </c>
      <c r="Z30" s="187">
        <f>IFERROR(X30/V30,"-")</f>
        <v>10500</v>
      </c>
      <c r="AA30" s="188">
        <f>SUM(X30:X31)-SUM(J30:J31)</f>
        <v>-79000</v>
      </c>
      <c r="AB30" s="85">
        <f>SUM(X30:X31)/SUM(J30:J31)</f>
        <v>0.47333333333333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0.75</v>
      </c>
      <c r="BP30" s="121">
        <v>2</v>
      </c>
      <c r="BQ30" s="122">
        <f>IFERROR(BP30/BN30,"-")</f>
        <v>0.66666666666667</v>
      </c>
      <c r="BR30" s="123">
        <v>21000</v>
      </c>
      <c r="BS30" s="124">
        <f>IFERROR(BR30/BN30,"-")</f>
        <v>7000</v>
      </c>
      <c r="BT30" s="125">
        <v>1</v>
      </c>
      <c r="BU30" s="125"/>
      <c r="BV30" s="125">
        <v>1</v>
      </c>
      <c r="BW30" s="126">
        <v>1</v>
      </c>
      <c r="BX30" s="127">
        <f>IF(P30=0,"",IF(BW30=0,"",(BW30/P30)))</f>
        <v>0.25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21000</v>
      </c>
      <c r="CQ30" s="141">
        <v>18000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88</v>
      </c>
      <c r="E31" s="203" t="s">
        <v>124</v>
      </c>
      <c r="F31" s="203" t="s">
        <v>75</v>
      </c>
      <c r="G31" s="203"/>
      <c r="H31" s="90"/>
      <c r="I31" s="90"/>
      <c r="J31" s="188"/>
      <c r="K31" s="81">
        <v>22</v>
      </c>
      <c r="L31" s="81">
        <v>14</v>
      </c>
      <c r="M31" s="81">
        <v>2</v>
      </c>
      <c r="N31" s="91">
        <v>4</v>
      </c>
      <c r="O31" s="92">
        <v>0</v>
      </c>
      <c r="P31" s="93">
        <f>N31+O31</f>
        <v>4</v>
      </c>
      <c r="Q31" s="82">
        <f>IFERROR(P31/M31,"-")</f>
        <v>2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0.25</v>
      </c>
      <c r="X31" s="186">
        <v>50000</v>
      </c>
      <c r="Y31" s="187">
        <f>IFERROR(X31/P31,"-")</f>
        <v>12500</v>
      </c>
      <c r="Z31" s="187">
        <f>IFERROR(X31/V31,"-")</f>
        <v>50000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0.25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3</v>
      </c>
      <c r="BX31" s="127">
        <f>IF(P31=0,"",IF(BW31=0,"",(BW31/P31)))</f>
        <v>0.75</v>
      </c>
      <c r="BY31" s="128">
        <v>1</v>
      </c>
      <c r="BZ31" s="129">
        <f>IFERROR(BY31/BW31,"-")</f>
        <v>0.33333333333333</v>
      </c>
      <c r="CA31" s="130">
        <v>50000</v>
      </c>
      <c r="CB31" s="131">
        <f>IFERROR(CA31/BW31,"-")</f>
        <v>16666.666666667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50000</v>
      </c>
      <c r="CQ31" s="141">
        <v>50000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2.6769230769231</v>
      </c>
      <c r="B32" s="203" t="s">
        <v>130</v>
      </c>
      <c r="C32" s="203"/>
      <c r="D32" s="203" t="s">
        <v>100</v>
      </c>
      <c r="E32" s="203" t="s">
        <v>101</v>
      </c>
      <c r="F32" s="203" t="s">
        <v>63</v>
      </c>
      <c r="G32" s="203" t="s">
        <v>79</v>
      </c>
      <c r="H32" s="90" t="s">
        <v>84</v>
      </c>
      <c r="I32" s="204" t="s">
        <v>131</v>
      </c>
      <c r="J32" s="188">
        <v>130000</v>
      </c>
      <c r="K32" s="81">
        <v>15</v>
      </c>
      <c r="L32" s="81">
        <v>0</v>
      </c>
      <c r="M32" s="81">
        <v>44</v>
      </c>
      <c r="N32" s="91">
        <v>6</v>
      </c>
      <c r="O32" s="92">
        <v>0</v>
      </c>
      <c r="P32" s="93">
        <f>N32+O32</f>
        <v>6</v>
      </c>
      <c r="Q32" s="82">
        <f>IFERROR(P32/M32,"-")</f>
        <v>0.13636363636364</v>
      </c>
      <c r="R32" s="81">
        <v>0</v>
      </c>
      <c r="S32" s="81">
        <v>2</v>
      </c>
      <c r="T32" s="82">
        <f>IFERROR(S32/(O32+P32),"-")</f>
        <v>0.33333333333333</v>
      </c>
      <c r="U32" s="182">
        <f>IFERROR(J32/SUM(P32:P33),"-")</f>
        <v>11818.181818182</v>
      </c>
      <c r="V32" s="84">
        <v>2</v>
      </c>
      <c r="W32" s="82">
        <f>IF(P32=0,"-",V32/P32)</f>
        <v>0.33333333333333</v>
      </c>
      <c r="X32" s="186">
        <v>18000</v>
      </c>
      <c r="Y32" s="187">
        <f>IFERROR(X32/P32,"-")</f>
        <v>3000</v>
      </c>
      <c r="Z32" s="187">
        <f>IFERROR(X32/V32,"-")</f>
        <v>9000</v>
      </c>
      <c r="AA32" s="188">
        <f>SUM(X32:X33)-SUM(J32:J33)</f>
        <v>218000</v>
      </c>
      <c r="AB32" s="85">
        <f>SUM(X32:X33)/SUM(J32:J33)</f>
        <v>2.6769230769231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0.16666666666667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0.16666666666667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0.5</v>
      </c>
      <c r="BP32" s="121">
        <v>1</v>
      </c>
      <c r="BQ32" s="122">
        <f>IFERROR(BP32/BN32,"-")</f>
        <v>0.33333333333333</v>
      </c>
      <c r="BR32" s="123">
        <v>13000</v>
      </c>
      <c r="BS32" s="124">
        <f>IFERROR(BR32/BN32,"-")</f>
        <v>4333.3333333333</v>
      </c>
      <c r="BT32" s="125"/>
      <c r="BU32" s="125"/>
      <c r="BV32" s="125">
        <v>1</v>
      </c>
      <c r="BW32" s="126">
        <v>1</v>
      </c>
      <c r="BX32" s="127">
        <f>IF(P32=0,"",IF(BW32=0,"",(BW32/P32)))</f>
        <v>0.16666666666667</v>
      </c>
      <c r="BY32" s="128">
        <v>1</v>
      </c>
      <c r="BZ32" s="129">
        <f>IFERROR(BY32/BW32,"-")</f>
        <v>1</v>
      </c>
      <c r="CA32" s="130">
        <v>5000</v>
      </c>
      <c r="CB32" s="131">
        <f>IFERROR(CA32/BW32,"-")</f>
        <v>5000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18000</v>
      </c>
      <c r="CQ32" s="141">
        <v>13000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132</v>
      </c>
      <c r="C33" s="203"/>
      <c r="D33" s="203" t="s">
        <v>100</v>
      </c>
      <c r="E33" s="203" t="s">
        <v>101</v>
      </c>
      <c r="F33" s="203" t="s">
        <v>75</v>
      </c>
      <c r="G33" s="203"/>
      <c r="H33" s="90"/>
      <c r="I33" s="90"/>
      <c r="J33" s="188"/>
      <c r="K33" s="81">
        <v>49</v>
      </c>
      <c r="L33" s="81">
        <v>28</v>
      </c>
      <c r="M33" s="81">
        <v>6</v>
      </c>
      <c r="N33" s="91">
        <v>5</v>
      </c>
      <c r="O33" s="92">
        <v>0</v>
      </c>
      <c r="P33" s="93">
        <f>N33+O33</f>
        <v>5</v>
      </c>
      <c r="Q33" s="82">
        <f>IFERROR(P33/M33,"-")</f>
        <v>0.83333333333333</v>
      </c>
      <c r="R33" s="81">
        <v>1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0.2</v>
      </c>
      <c r="X33" s="186">
        <v>330000</v>
      </c>
      <c r="Y33" s="187">
        <f>IFERROR(X33/P33,"-")</f>
        <v>66000</v>
      </c>
      <c r="Z33" s="187">
        <f>IFERROR(X33/V33,"-")</f>
        <v>330000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0.6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0.2</v>
      </c>
      <c r="BY33" s="128">
        <v>1</v>
      </c>
      <c r="BZ33" s="129">
        <f>IFERROR(BY33/BW33,"-")</f>
        <v>1</v>
      </c>
      <c r="CA33" s="130">
        <v>330000</v>
      </c>
      <c r="CB33" s="131">
        <f>IFERROR(CA33/BW33,"-")</f>
        <v>330000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330000</v>
      </c>
      <c r="CQ33" s="141">
        <v>330000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0.046153846153846</v>
      </c>
      <c r="B34" s="203" t="s">
        <v>133</v>
      </c>
      <c r="C34" s="203"/>
      <c r="D34" s="203" t="s">
        <v>61</v>
      </c>
      <c r="E34" s="203" t="s">
        <v>78</v>
      </c>
      <c r="F34" s="203" t="s">
        <v>63</v>
      </c>
      <c r="G34" s="203" t="s">
        <v>134</v>
      </c>
      <c r="H34" s="90" t="s">
        <v>84</v>
      </c>
      <c r="I34" s="204" t="s">
        <v>66</v>
      </c>
      <c r="J34" s="188">
        <v>130000</v>
      </c>
      <c r="K34" s="81">
        <v>15</v>
      </c>
      <c r="L34" s="81">
        <v>0</v>
      </c>
      <c r="M34" s="81">
        <v>81</v>
      </c>
      <c r="N34" s="91">
        <v>5</v>
      </c>
      <c r="O34" s="92">
        <v>1</v>
      </c>
      <c r="P34" s="93">
        <f>N34+O34</f>
        <v>6</v>
      </c>
      <c r="Q34" s="82">
        <f>IFERROR(P34/M34,"-")</f>
        <v>0.074074074074074</v>
      </c>
      <c r="R34" s="81">
        <v>0</v>
      </c>
      <c r="S34" s="81">
        <v>1</v>
      </c>
      <c r="T34" s="82">
        <f>IFERROR(S34/(O34+P34),"-")</f>
        <v>0.14285714285714</v>
      </c>
      <c r="U34" s="182">
        <f>IFERROR(J34/SUM(P34:P35),"-")</f>
        <v>14444.444444444</v>
      </c>
      <c r="V34" s="84">
        <v>1</v>
      </c>
      <c r="W34" s="82">
        <f>IF(P34=0,"-",V34/P34)</f>
        <v>0.16666666666667</v>
      </c>
      <c r="X34" s="186">
        <v>6000</v>
      </c>
      <c r="Y34" s="187">
        <f>IFERROR(X34/P34,"-")</f>
        <v>1000</v>
      </c>
      <c r="Z34" s="187">
        <f>IFERROR(X34/V34,"-")</f>
        <v>6000</v>
      </c>
      <c r="AA34" s="188">
        <f>SUM(X34:X35)-SUM(J34:J35)</f>
        <v>-124000</v>
      </c>
      <c r="AB34" s="85">
        <f>SUM(X34:X35)/SUM(J34:J35)</f>
        <v>0.046153846153846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3</v>
      </c>
      <c r="AW34" s="107">
        <f>IF(P34=0,"",IF(AV34=0,"",(AV34/P34)))</f>
        <v>0.5</v>
      </c>
      <c r="AX34" s="106">
        <v>1</v>
      </c>
      <c r="AY34" s="108">
        <f>IFERROR(AX34/AV34,"-")</f>
        <v>0.33333333333333</v>
      </c>
      <c r="AZ34" s="109">
        <v>6000</v>
      </c>
      <c r="BA34" s="110">
        <f>IFERROR(AZ34/AV34,"-")</f>
        <v>2000</v>
      </c>
      <c r="BB34" s="111"/>
      <c r="BC34" s="111">
        <v>1</v>
      </c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0.16666666666667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6000</v>
      </c>
      <c r="CQ34" s="141">
        <v>6000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135</v>
      </c>
      <c r="C35" s="203"/>
      <c r="D35" s="203" t="s">
        <v>61</v>
      </c>
      <c r="E35" s="203" t="s">
        <v>78</v>
      </c>
      <c r="F35" s="203" t="s">
        <v>75</v>
      </c>
      <c r="G35" s="203"/>
      <c r="H35" s="90"/>
      <c r="I35" s="90"/>
      <c r="J35" s="188"/>
      <c r="K35" s="81">
        <v>52</v>
      </c>
      <c r="L35" s="81">
        <v>22</v>
      </c>
      <c r="M35" s="81">
        <v>4</v>
      </c>
      <c r="N35" s="91">
        <v>3</v>
      </c>
      <c r="O35" s="92">
        <v>0</v>
      </c>
      <c r="P35" s="93">
        <f>N35+O35</f>
        <v>3</v>
      </c>
      <c r="Q35" s="82">
        <f>IFERROR(P35/M35,"-")</f>
        <v>0.75</v>
      </c>
      <c r="R35" s="81">
        <v>0</v>
      </c>
      <c r="S35" s="81">
        <v>1</v>
      </c>
      <c r="T35" s="82">
        <f>IFERROR(S35/(O35+P35),"-")</f>
        <v>0.33333333333333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0.33333333333333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2</v>
      </c>
      <c r="BX35" s="127">
        <f>IF(P35=0,"",IF(BW35=0,"",(BW35/P35)))</f>
        <v>0.66666666666667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7.825</v>
      </c>
      <c r="B36" s="203" t="s">
        <v>136</v>
      </c>
      <c r="C36" s="203"/>
      <c r="D36" s="203" t="s">
        <v>61</v>
      </c>
      <c r="E36" s="203" t="s">
        <v>62</v>
      </c>
      <c r="F36" s="203" t="s">
        <v>63</v>
      </c>
      <c r="G36" s="203" t="s">
        <v>137</v>
      </c>
      <c r="H36" s="90" t="s">
        <v>65</v>
      </c>
      <c r="I36" s="90" t="s">
        <v>138</v>
      </c>
      <c r="J36" s="188">
        <v>120000</v>
      </c>
      <c r="K36" s="81">
        <v>23</v>
      </c>
      <c r="L36" s="81">
        <v>0</v>
      </c>
      <c r="M36" s="81">
        <v>91</v>
      </c>
      <c r="N36" s="91">
        <v>9</v>
      </c>
      <c r="O36" s="92">
        <v>0</v>
      </c>
      <c r="P36" s="93">
        <f>N36+O36</f>
        <v>9</v>
      </c>
      <c r="Q36" s="82">
        <f>IFERROR(P36/M36,"-")</f>
        <v>0.098901098901099</v>
      </c>
      <c r="R36" s="81">
        <v>1</v>
      </c>
      <c r="S36" s="81">
        <v>2</v>
      </c>
      <c r="T36" s="82">
        <f>IFERROR(S36/(O36+P36),"-")</f>
        <v>0.22222222222222</v>
      </c>
      <c r="U36" s="182">
        <f>IFERROR(J36/SUM(P36:P37),"-")</f>
        <v>7058.8235294118</v>
      </c>
      <c r="V36" s="84">
        <v>3</v>
      </c>
      <c r="W36" s="82">
        <f>IF(P36=0,"-",V36/P36)</f>
        <v>0.33333333333333</v>
      </c>
      <c r="X36" s="186">
        <v>916000</v>
      </c>
      <c r="Y36" s="187">
        <f>IFERROR(X36/P36,"-")</f>
        <v>101777.77777778</v>
      </c>
      <c r="Z36" s="187">
        <f>IFERROR(X36/V36,"-")</f>
        <v>305333.33333333</v>
      </c>
      <c r="AA36" s="188">
        <f>SUM(X36:X37)-SUM(J36:J37)</f>
        <v>819000</v>
      </c>
      <c r="AB36" s="85">
        <f>SUM(X36:X37)/SUM(J36:J37)</f>
        <v>7.825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0.11111111111111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5</v>
      </c>
      <c r="BF36" s="113">
        <f>IF(P36=0,"",IF(BE36=0,"",(BE36/P36)))</f>
        <v>0.55555555555556</v>
      </c>
      <c r="BG36" s="112">
        <v>3</v>
      </c>
      <c r="BH36" s="114">
        <f>IFERROR(BG36/BE36,"-")</f>
        <v>0.6</v>
      </c>
      <c r="BI36" s="115">
        <v>916000</v>
      </c>
      <c r="BJ36" s="116">
        <f>IFERROR(BI36/BE36,"-")</f>
        <v>183200</v>
      </c>
      <c r="BK36" s="117">
        <v>2</v>
      </c>
      <c r="BL36" s="117"/>
      <c r="BM36" s="117">
        <v>1</v>
      </c>
      <c r="BN36" s="119">
        <v>3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3</v>
      </c>
      <c r="CP36" s="141">
        <v>916000</v>
      </c>
      <c r="CQ36" s="141">
        <v>910000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/>
      <c r="B37" s="203" t="s">
        <v>139</v>
      </c>
      <c r="C37" s="203"/>
      <c r="D37" s="203" t="s">
        <v>61</v>
      </c>
      <c r="E37" s="203" t="s">
        <v>62</v>
      </c>
      <c r="F37" s="203" t="s">
        <v>75</v>
      </c>
      <c r="G37" s="203"/>
      <c r="H37" s="90"/>
      <c r="I37" s="90"/>
      <c r="J37" s="188"/>
      <c r="K37" s="81">
        <v>66</v>
      </c>
      <c r="L37" s="81">
        <v>39</v>
      </c>
      <c r="M37" s="81">
        <v>23</v>
      </c>
      <c r="N37" s="91">
        <v>8</v>
      </c>
      <c r="O37" s="92">
        <v>0</v>
      </c>
      <c r="P37" s="93">
        <f>N37+O37</f>
        <v>8</v>
      </c>
      <c r="Q37" s="82">
        <f>IFERROR(P37/M37,"-")</f>
        <v>0.34782608695652</v>
      </c>
      <c r="R37" s="81">
        <v>2</v>
      </c>
      <c r="S37" s="81">
        <v>2</v>
      </c>
      <c r="T37" s="82">
        <f>IFERROR(S37/(O37+P37),"-")</f>
        <v>0.25</v>
      </c>
      <c r="U37" s="182"/>
      <c r="V37" s="84">
        <v>2</v>
      </c>
      <c r="W37" s="82">
        <f>IF(P37=0,"-",V37/P37)</f>
        <v>0.25</v>
      </c>
      <c r="X37" s="186">
        <v>23000</v>
      </c>
      <c r="Y37" s="187">
        <f>IFERROR(X37/P37,"-")</f>
        <v>2875</v>
      </c>
      <c r="Z37" s="187">
        <f>IFERROR(X37/V37,"-")</f>
        <v>11500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0.125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0.375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3</v>
      </c>
      <c r="BX37" s="127">
        <f>IF(P37=0,"",IF(BW37=0,"",(BW37/P37)))</f>
        <v>0.375</v>
      </c>
      <c r="BY37" s="128">
        <v>2</v>
      </c>
      <c r="BZ37" s="129">
        <f>IFERROR(BY37/BW37,"-")</f>
        <v>0.66666666666667</v>
      </c>
      <c r="CA37" s="130">
        <v>16000</v>
      </c>
      <c r="CB37" s="131">
        <f>IFERROR(CA37/BW37,"-")</f>
        <v>5333.3333333333</v>
      </c>
      <c r="CC37" s="132">
        <v>1</v>
      </c>
      <c r="CD37" s="132"/>
      <c r="CE37" s="132">
        <v>1</v>
      </c>
      <c r="CF37" s="133">
        <v>1</v>
      </c>
      <c r="CG37" s="134">
        <f>IF(P37=0,"",IF(CF37=0,"",(CF37/P37)))</f>
        <v>0.125</v>
      </c>
      <c r="CH37" s="135">
        <v>1</v>
      </c>
      <c r="CI37" s="136">
        <f>IFERROR(CH37/CF37,"-")</f>
        <v>1</v>
      </c>
      <c r="CJ37" s="137">
        <v>18000</v>
      </c>
      <c r="CK37" s="138">
        <f>IFERROR(CJ37/CF37,"-")</f>
        <v>18000</v>
      </c>
      <c r="CL37" s="139"/>
      <c r="CM37" s="139"/>
      <c r="CN37" s="139">
        <v>1</v>
      </c>
      <c r="CO37" s="140">
        <v>2</v>
      </c>
      <c r="CP37" s="141">
        <v>23000</v>
      </c>
      <c r="CQ37" s="141">
        <v>18000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1.025</v>
      </c>
      <c r="B38" s="203" t="s">
        <v>140</v>
      </c>
      <c r="C38" s="203"/>
      <c r="D38" s="203" t="s">
        <v>96</v>
      </c>
      <c r="E38" s="203" t="s">
        <v>97</v>
      </c>
      <c r="F38" s="203" t="s">
        <v>63</v>
      </c>
      <c r="G38" s="203" t="s">
        <v>137</v>
      </c>
      <c r="H38" s="90" t="s">
        <v>65</v>
      </c>
      <c r="I38" s="90" t="s">
        <v>141</v>
      </c>
      <c r="J38" s="188">
        <v>120000</v>
      </c>
      <c r="K38" s="81">
        <v>15</v>
      </c>
      <c r="L38" s="81">
        <v>0</v>
      </c>
      <c r="M38" s="81">
        <v>50</v>
      </c>
      <c r="N38" s="91">
        <v>6</v>
      </c>
      <c r="O38" s="92">
        <v>0</v>
      </c>
      <c r="P38" s="93">
        <f>N38+O38</f>
        <v>6</v>
      </c>
      <c r="Q38" s="82">
        <f>IFERROR(P38/M38,"-")</f>
        <v>0.12</v>
      </c>
      <c r="R38" s="81">
        <v>1</v>
      </c>
      <c r="S38" s="81">
        <v>2</v>
      </c>
      <c r="T38" s="82">
        <f>IFERROR(S38/(O38+P38),"-")</f>
        <v>0.33333333333333</v>
      </c>
      <c r="U38" s="182">
        <f>IFERROR(J38/SUM(P38:P39),"-")</f>
        <v>13333.333333333</v>
      </c>
      <c r="V38" s="84">
        <v>1</v>
      </c>
      <c r="W38" s="82">
        <f>IF(P38=0,"-",V38/P38)</f>
        <v>0.16666666666667</v>
      </c>
      <c r="X38" s="186">
        <v>118000</v>
      </c>
      <c r="Y38" s="187">
        <f>IFERROR(X38/P38,"-")</f>
        <v>19666.666666667</v>
      </c>
      <c r="Z38" s="187">
        <f>IFERROR(X38/V38,"-")</f>
        <v>118000</v>
      </c>
      <c r="AA38" s="188">
        <f>SUM(X38:X39)-SUM(J38:J39)</f>
        <v>3000</v>
      </c>
      <c r="AB38" s="85">
        <f>SUM(X38:X39)/SUM(J38:J39)</f>
        <v>1.025</v>
      </c>
      <c r="AC38" s="79"/>
      <c r="AD38" s="94">
        <v>1</v>
      </c>
      <c r="AE38" s="95">
        <f>IF(P38=0,"",IF(AD38=0,"",(AD38/P38)))</f>
        <v>0.16666666666667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>
        <v>1</v>
      </c>
      <c r="AN38" s="101">
        <f>IF(P38=0,"",IF(AM38=0,"",(AM38/P38)))</f>
        <v>0.16666666666667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0.33333333333333</v>
      </c>
      <c r="BY38" s="128">
        <v>2</v>
      </c>
      <c r="BZ38" s="129">
        <f>IFERROR(BY38/BW38,"-")</f>
        <v>1</v>
      </c>
      <c r="CA38" s="130">
        <v>121000</v>
      </c>
      <c r="CB38" s="131">
        <f>IFERROR(CA38/BW38,"-")</f>
        <v>60500</v>
      </c>
      <c r="CC38" s="132">
        <v>1</v>
      </c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118000</v>
      </c>
      <c r="CQ38" s="141">
        <v>118000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142</v>
      </c>
      <c r="C39" s="203"/>
      <c r="D39" s="203" t="s">
        <v>96</v>
      </c>
      <c r="E39" s="203" t="s">
        <v>97</v>
      </c>
      <c r="F39" s="203" t="s">
        <v>75</v>
      </c>
      <c r="G39" s="203"/>
      <c r="H39" s="90"/>
      <c r="I39" s="90"/>
      <c r="J39" s="188"/>
      <c r="K39" s="81">
        <v>45</v>
      </c>
      <c r="L39" s="81">
        <v>22</v>
      </c>
      <c r="M39" s="81">
        <v>1</v>
      </c>
      <c r="N39" s="91">
        <v>3</v>
      </c>
      <c r="O39" s="92">
        <v>0</v>
      </c>
      <c r="P39" s="93">
        <f>N39+O39</f>
        <v>3</v>
      </c>
      <c r="Q39" s="82">
        <f>IFERROR(P39/M39,"-")</f>
        <v>3</v>
      </c>
      <c r="R39" s="81">
        <v>1</v>
      </c>
      <c r="S39" s="81">
        <v>1</v>
      </c>
      <c r="T39" s="82">
        <f>IFERROR(S39/(O39+P39),"-")</f>
        <v>0.33333333333333</v>
      </c>
      <c r="U39" s="182"/>
      <c r="V39" s="84">
        <v>1</v>
      </c>
      <c r="W39" s="82">
        <f>IF(P39=0,"-",V39/P39)</f>
        <v>0.33333333333333</v>
      </c>
      <c r="X39" s="186">
        <v>5000</v>
      </c>
      <c r="Y39" s="187">
        <f>IFERROR(X39/P39,"-")</f>
        <v>1666.6666666667</v>
      </c>
      <c r="Z39" s="187">
        <f>IFERROR(X39/V39,"-")</f>
        <v>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2</v>
      </c>
      <c r="BO39" s="120">
        <f>IF(P39=0,"",IF(BN39=0,"",(BN39/P39)))</f>
        <v>0.66666666666667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0.33333333333333</v>
      </c>
      <c r="BY39" s="128">
        <v>1</v>
      </c>
      <c r="BZ39" s="129">
        <f>IFERROR(BY39/BW39,"-")</f>
        <v>1</v>
      </c>
      <c r="CA39" s="130">
        <v>5000</v>
      </c>
      <c r="CB39" s="131">
        <f>IFERROR(CA39/BW39,"-")</f>
        <v>5000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5000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0.05625</v>
      </c>
      <c r="B40" s="203" t="s">
        <v>143</v>
      </c>
      <c r="C40" s="203"/>
      <c r="D40" s="203" t="s">
        <v>61</v>
      </c>
      <c r="E40" s="203" t="s">
        <v>62</v>
      </c>
      <c r="F40" s="203" t="s">
        <v>63</v>
      </c>
      <c r="G40" s="203" t="s">
        <v>144</v>
      </c>
      <c r="H40" s="90" t="s">
        <v>84</v>
      </c>
      <c r="I40" s="204" t="s">
        <v>66</v>
      </c>
      <c r="J40" s="188">
        <v>80000</v>
      </c>
      <c r="K40" s="81">
        <v>4</v>
      </c>
      <c r="L40" s="81">
        <v>0</v>
      </c>
      <c r="M40" s="81">
        <v>36</v>
      </c>
      <c r="N40" s="91">
        <v>3</v>
      </c>
      <c r="O40" s="92">
        <v>0</v>
      </c>
      <c r="P40" s="93">
        <f>N40+O40</f>
        <v>3</v>
      </c>
      <c r="Q40" s="82">
        <f>IFERROR(P40/M40,"-")</f>
        <v>0.083333333333333</v>
      </c>
      <c r="R40" s="81">
        <v>0</v>
      </c>
      <c r="S40" s="81">
        <v>2</v>
      </c>
      <c r="T40" s="82">
        <f>IFERROR(S40/(O40+P40),"-")</f>
        <v>0.66666666666667</v>
      </c>
      <c r="U40" s="182">
        <f>IFERROR(J40/SUM(P40:P41),"-")</f>
        <v>11428.571428571</v>
      </c>
      <c r="V40" s="84">
        <v>1</v>
      </c>
      <c r="W40" s="82">
        <f>IF(P40=0,"-",V40/P40)</f>
        <v>0.33333333333333</v>
      </c>
      <c r="X40" s="186">
        <v>3000</v>
      </c>
      <c r="Y40" s="187">
        <f>IFERROR(X40/P40,"-")</f>
        <v>1000</v>
      </c>
      <c r="Z40" s="187">
        <f>IFERROR(X40/V40,"-")</f>
        <v>3000</v>
      </c>
      <c r="AA40" s="188">
        <f>SUM(X40:X41)-SUM(J40:J41)</f>
        <v>-75500</v>
      </c>
      <c r="AB40" s="85">
        <f>SUM(X40:X41)/SUM(J40:J41)</f>
        <v>0.05625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0.33333333333333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0.66666666666667</v>
      </c>
      <c r="BP40" s="121">
        <v>1</v>
      </c>
      <c r="BQ40" s="122">
        <f>IFERROR(BP40/BN40,"-")</f>
        <v>0.5</v>
      </c>
      <c r="BR40" s="123">
        <v>3000</v>
      </c>
      <c r="BS40" s="124">
        <f>IFERROR(BR40/BN40,"-")</f>
        <v>1500</v>
      </c>
      <c r="BT40" s="125">
        <v>1</v>
      </c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3000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145</v>
      </c>
      <c r="C41" s="203"/>
      <c r="D41" s="203" t="s">
        <v>61</v>
      </c>
      <c r="E41" s="203" t="s">
        <v>62</v>
      </c>
      <c r="F41" s="203" t="s">
        <v>75</v>
      </c>
      <c r="G41" s="203"/>
      <c r="H41" s="90"/>
      <c r="I41" s="90"/>
      <c r="J41" s="188"/>
      <c r="K41" s="81">
        <v>17</v>
      </c>
      <c r="L41" s="81">
        <v>15</v>
      </c>
      <c r="M41" s="81">
        <v>4</v>
      </c>
      <c r="N41" s="91">
        <v>4</v>
      </c>
      <c r="O41" s="92">
        <v>0</v>
      </c>
      <c r="P41" s="93">
        <f>N41+O41</f>
        <v>4</v>
      </c>
      <c r="Q41" s="82">
        <f>IFERROR(P41/M41,"-")</f>
        <v>1</v>
      </c>
      <c r="R41" s="81">
        <v>1</v>
      </c>
      <c r="S41" s="81">
        <v>1</v>
      </c>
      <c r="T41" s="82">
        <f>IFERROR(S41/(O41+P41),"-")</f>
        <v>0.25</v>
      </c>
      <c r="U41" s="182"/>
      <c r="V41" s="84">
        <v>1</v>
      </c>
      <c r="W41" s="82">
        <f>IF(P41=0,"-",V41/P41)</f>
        <v>0.25</v>
      </c>
      <c r="X41" s="186">
        <v>1500</v>
      </c>
      <c r="Y41" s="187">
        <f>IFERROR(X41/P41,"-")</f>
        <v>375</v>
      </c>
      <c r="Z41" s="187">
        <f>IFERROR(X41/V41,"-")</f>
        <v>1500</v>
      </c>
      <c r="AA41" s="188"/>
      <c r="AB41" s="85"/>
      <c r="AC41" s="79"/>
      <c r="AD41" s="94">
        <v>1</v>
      </c>
      <c r="AE41" s="95">
        <f>IF(P41=0,"",IF(AD41=0,"",(AD41/P41)))</f>
        <v>0.25</v>
      </c>
      <c r="AF41" s="94"/>
      <c r="AG41" s="96">
        <f>IFERROR(AF41/AD41,"-")</f>
        <v>0</v>
      </c>
      <c r="AH41" s="97"/>
      <c r="AI41" s="98">
        <f>IFERROR(AH41/AD41,"-")</f>
        <v>0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>
        <v>1</v>
      </c>
      <c r="BQ41" s="122">
        <f>IFERROR(BP41/BN41,"-")</f>
        <v>1</v>
      </c>
      <c r="BR41" s="123">
        <v>1500</v>
      </c>
      <c r="BS41" s="124">
        <f>IFERROR(BR41/BN41,"-")</f>
        <v>1500</v>
      </c>
      <c r="BT41" s="125">
        <v>1</v>
      </c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1500</v>
      </c>
      <c r="CQ41" s="141">
        <v>1500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0.225</v>
      </c>
      <c r="B42" s="203" t="s">
        <v>146</v>
      </c>
      <c r="C42" s="203"/>
      <c r="D42" s="203" t="s">
        <v>96</v>
      </c>
      <c r="E42" s="203" t="s">
        <v>97</v>
      </c>
      <c r="F42" s="203" t="s">
        <v>63</v>
      </c>
      <c r="G42" s="203" t="s">
        <v>144</v>
      </c>
      <c r="H42" s="90" t="s">
        <v>84</v>
      </c>
      <c r="I42" s="204" t="s">
        <v>131</v>
      </c>
      <c r="J42" s="188">
        <v>80000</v>
      </c>
      <c r="K42" s="81">
        <v>6</v>
      </c>
      <c r="L42" s="81">
        <v>0</v>
      </c>
      <c r="M42" s="81">
        <v>28</v>
      </c>
      <c r="N42" s="91">
        <v>1</v>
      </c>
      <c r="O42" s="92">
        <v>0</v>
      </c>
      <c r="P42" s="93">
        <f>N42+O42</f>
        <v>1</v>
      </c>
      <c r="Q42" s="82">
        <f>IFERROR(P42/M42,"-")</f>
        <v>0.035714285714286</v>
      </c>
      <c r="R42" s="81">
        <v>0</v>
      </c>
      <c r="S42" s="81">
        <v>1</v>
      </c>
      <c r="T42" s="82">
        <f>IFERROR(S42/(O42+P42),"-")</f>
        <v>1</v>
      </c>
      <c r="U42" s="182">
        <f>IFERROR(J42/SUM(P42:P43),"-")</f>
        <v>16000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-62000</v>
      </c>
      <c r="AB42" s="85">
        <f>SUM(X42:X43)/SUM(J42:J43)</f>
        <v>0.225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1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147</v>
      </c>
      <c r="C43" s="203"/>
      <c r="D43" s="203" t="s">
        <v>96</v>
      </c>
      <c r="E43" s="203" t="s">
        <v>97</v>
      </c>
      <c r="F43" s="203" t="s">
        <v>75</v>
      </c>
      <c r="G43" s="203"/>
      <c r="H43" s="90"/>
      <c r="I43" s="90"/>
      <c r="J43" s="188"/>
      <c r="K43" s="81">
        <v>49</v>
      </c>
      <c r="L43" s="81">
        <v>28</v>
      </c>
      <c r="M43" s="81">
        <v>23</v>
      </c>
      <c r="N43" s="91">
        <v>4</v>
      </c>
      <c r="O43" s="92">
        <v>0</v>
      </c>
      <c r="P43" s="93">
        <f>N43+O43</f>
        <v>4</v>
      </c>
      <c r="Q43" s="82">
        <f>IFERROR(P43/M43,"-")</f>
        <v>0.17391304347826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2</v>
      </c>
      <c r="W43" s="82">
        <f>IF(P43=0,"-",V43/P43)</f>
        <v>0.5</v>
      </c>
      <c r="X43" s="186">
        <v>18000</v>
      </c>
      <c r="Y43" s="187">
        <f>IFERROR(X43/P43,"-")</f>
        <v>4500</v>
      </c>
      <c r="Z43" s="187">
        <f>IFERROR(X43/V43,"-")</f>
        <v>9000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3</v>
      </c>
      <c r="BO43" s="120">
        <f>IF(P43=0,"",IF(BN43=0,"",(BN43/P43)))</f>
        <v>0.75</v>
      </c>
      <c r="BP43" s="121">
        <v>2</v>
      </c>
      <c r="BQ43" s="122">
        <f>IFERROR(BP43/BN43,"-")</f>
        <v>0.66666666666667</v>
      </c>
      <c r="BR43" s="123">
        <v>18000</v>
      </c>
      <c r="BS43" s="124">
        <f>IFERROR(BR43/BN43,"-")</f>
        <v>6000</v>
      </c>
      <c r="BT43" s="125">
        <v>1</v>
      </c>
      <c r="BU43" s="125"/>
      <c r="BV43" s="125">
        <v>1</v>
      </c>
      <c r="BW43" s="126">
        <v>1</v>
      </c>
      <c r="BX43" s="127">
        <f>IF(P43=0,"",IF(BW43=0,"",(BW43/P43)))</f>
        <v>0.25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18000</v>
      </c>
      <c r="CQ43" s="141">
        <v>13000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 t="str">
        <f>AB44</f>
        <v>0</v>
      </c>
      <c r="B44" s="203" t="s">
        <v>148</v>
      </c>
      <c r="C44" s="203"/>
      <c r="D44" s="203"/>
      <c r="E44" s="203"/>
      <c r="F44" s="203" t="s">
        <v>63</v>
      </c>
      <c r="G44" s="203" t="s">
        <v>144</v>
      </c>
      <c r="H44" s="90" t="s">
        <v>149</v>
      </c>
      <c r="I44" s="205" t="s">
        <v>85</v>
      </c>
      <c r="J44" s="188">
        <v>0</v>
      </c>
      <c r="K44" s="81">
        <v>10</v>
      </c>
      <c r="L44" s="81">
        <v>0</v>
      </c>
      <c r="M44" s="81">
        <v>64</v>
      </c>
      <c r="N44" s="91">
        <v>3</v>
      </c>
      <c r="O44" s="92">
        <v>0</v>
      </c>
      <c r="P44" s="93">
        <f>N44+O44</f>
        <v>3</v>
      </c>
      <c r="Q44" s="82">
        <f>IFERROR(P44/M44,"-")</f>
        <v>0.046875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0</v>
      </c>
      <c r="AB44" s="85" t="str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3</v>
      </c>
      <c r="BF44" s="113">
        <f>IF(P44=0,"",IF(BE44=0,"",(BE44/P44)))</f>
        <v>1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150</v>
      </c>
      <c r="C45" s="203"/>
      <c r="D45" s="203"/>
      <c r="E45" s="203"/>
      <c r="F45" s="203" t="s">
        <v>75</v>
      </c>
      <c r="G45" s="203"/>
      <c r="H45" s="90"/>
      <c r="I45" s="90"/>
      <c r="J45" s="188"/>
      <c r="K45" s="81">
        <v>1</v>
      </c>
      <c r="L45" s="81">
        <v>1</v>
      </c>
      <c r="M45" s="81">
        <v>0</v>
      </c>
      <c r="N45" s="91">
        <v>0</v>
      </c>
      <c r="O45" s="92">
        <v>0</v>
      </c>
      <c r="P45" s="93">
        <f>N45+O45</f>
        <v>0</v>
      </c>
      <c r="Q45" s="82" t="str">
        <f>IFERROR(P45/M45,"-")</f>
        <v>-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30"/>
      <c r="B46" s="87"/>
      <c r="C46" s="88"/>
      <c r="D46" s="88"/>
      <c r="E46" s="88"/>
      <c r="F46" s="89"/>
      <c r="G46" s="90"/>
      <c r="H46" s="90"/>
      <c r="I46" s="90"/>
      <c r="J46" s="192"/>
      <c r="K46" s="34"/>
      <c r="L46" s="34"/>
      <c r="M46" s="31"/>
      <c r="N46" s="23"/>
      <c r="O46" s="23"/>
      <c r="P46" s="23"/>
      <c r="Q46" s="33"/>
      <c r="R46" s="32"/>
      <c r="S46" s="23"/>
      <c r="T46" s="32"/>
      <c r="U46" s="183"/>
      <c r="V46" s="25"/>
      <c r="W46" s="25"/>
      <c r="X46" s="189"/>
      <c r="Y46" s="189"/>
      <c r="Z46" s="189"/>
      <c r="AA46" s="189"/>
      <c r="AB46" s="33"/>
      <c r="AC46" s="59"/>
      <c r="AD46" s="63"/>
      <c r="AE46" s="64"/>
      <c r="AF46" s="63"/>
      <c r="AG46" s="67"/>
      <c r="AH46" s="68"/>
      <c r="AI46" s="69"/>
      <c r="AJ46" s="70"/>
      <c r="AK46" s="70"/>
      <c r="AL46" s="70"/>
      <c r="AM46" s="63"/>
      <c r="AN46" s="64"/>
      <c r="AO46" s="63"/>
      <c r="AP46" s="67"/>
      <c r="AQ46" s="68"/>
      <c r="AR46" s="69"/>
      <c r="AS46" s="70"/>
      <c r="AT46" s="70"/>
      <c r="AU46" s="70"/>
      <c r="AV46" s="63"/>
      <c r="AW46" s="64"/>
      <c r="AX46" s="63"/>
      <c r="AY46" s="67"/>
      <c r="AZ46" s="68"/>
      <c r="BA46" s="69"/>
      <c r="BB46" s="70"/>
      <c r="BC46" s="70"/>
      <c r="BD46" s="70"/>
      <c r="BE46" s="63"/>
      <c r="BF46" s="64"/>
      <c r="BG46" s="63"/>
      <c r="BH46" s="67"/>
      <c r="BI46" s="68"/>
      <c r="BJ46" s="69"/>
      <c r="BK46" s="70"/>
      <c r="BL46" s="70"/>
      <c r="BM46" s="70"/>
      <c r="BN46" s="65"/>
      <c r="BO46" s="66"/>
      <c r="BP46" s="63"/>
      <c r="BQ46" s="67"/>
      <c r="BR46" s="68"/>
      <c r="BS46" s="69"/>
      <c r="BT46" s="70"/>
      <c r="BU46" s="70"/>
      <c r="BV46" s="70"/>
      <c r="BW46" s="65"/>
      <c r="BX46" s="66"/>
      <c r="BY46" s="63"/>
      <c r="BZ46" s="67"/>
      <c r="CA46" s="68"/>
      <c r="CB46" s="69"/>
      <c r="CC46" s="70"/>
      <c r="CD46" s="70"/>
      <c r="CE46" s="70"/>
      <c r="CF46" s="65"/>
      <c r="CG46" s="66"/>
      <c r="CH46" s="63"/>
      <c r="CI46" s="67"/>
      <c r="CJ46" s="68"/>
      <c r="CK46" s="69"/>
      <c r="CL46" s="70"/>
      <c r="CM46" s="70"/>
      <c r="CN46" s="70"/>
      <c r="CO46" s="71"/>
      <c r="CP46" s="68"/>
      <c r="CQ46" s="68"/>
      <c r="CR46" s="68"/>
      <c r="CS46" s="72"/>
    </row>
    <row r="47" spans="1:98">
      <c r="A47" s="30"/>
      <c r="B47" s="37"/>
      <c r="C47" s="21"/>
      <c r="D47" s="21"/>
      <c r="E47" s="21"/>
      <c r="F47" s="22"/>
      <c r="G47" s="36"/>
      <c r="H47" s="36"/>
      <c r="I47" s="75"/>
      <c r="J47" s="193"/>
      <c r="K47" s="34"/>
      <c r="L47" s="34"/>
      <c r="M47" s="31"/>
      <c r="N47" s="23"/>
      <c r="O47" s="23"/>
      <c r="P47" s="23"/>
      <c r="Q47" s="33"/>
      <c r="R47" s="32"/>
      <c r="S47" s="23"/>
      <c r="T47" s="32"/>
      <c r="U47" s="183"/>
      <c r="V47" s="25"/>
      <c r="W47" s="25"/>
      <c r="X47" s="189"/>
      <c r="Y47" s="189"/>
      <c r="Z47" s="189"/>
      <c r="AA47" s="189"/>
      <c r="AB47" s="33"/>
      <c r="AC47" s="61"/>
      <c r="AD47" s="63"/>
      <c r="AE47" s="64"/>
      <c r="AF47" s="63"/>
      <c r="AG47" s="67"/>
      <c r="AH47" s="68"/>
      <c r="AI47" s="69"/>
      <c r="AJ47" s="70"/>
      <c r="AK47" s="70"/>
      <c r="AL47" s="70"/>
      <c r="AM47" s="63"/>
      <c r="AN47" s="64"/>
      <c r="AO47" s="63"/>
      <c r="AP47" s="67"/>
      <c r="AQ47" s="68"/>
      <c r="AR47" s="69"/>
      <c r="AS47" s="70"/>
      <c r="AT47" s="70"/>
      <c r="AU47" s="70"/>
      <c r="AV47" s="63"/>
      <c r="AW47" s="64"/>
      <c r="AX47" s="63"/>
      <c r="AY47" s="67"/>
      <c r="AZ47" s="68"/>
      <c r="BA47" s="69"/>
      <c r="BB47" s="70"/>
      <c r="BC47" s="70"/>
      <c r="BD47" s="70"/>
      <c r="BE47" s="63"/>
      <c r="BF47" s="64"/>
      <c r="BG47" s="63"/>
      <c r="BH47" s="67"/>
      <c r="BI47" s="68"/>
      <c r="BJ47" s="69"/>
      <c r="BK47" s="70"/>
      <c r="BL47" s="70"/>
      <c r="BM47" s="70"/>
      <c r="BN47" s="65"/>
      <c r="BO47" s="66"/>
      <c r="BP47" s="63"/>
      <c r="BQ47" s="67"/>
      <c r="BR47" s="68"/>
      <c r="BS47" s="69"/>
      <c r="BT47" s="70"/>
      <c r="BU47" s="70"/>
      <c r="BV47" s="70"/>
      <c r="BW47" s="65"/>
      <c r="BX47" s="66"/>
      <c r="BY47" s="63"/>
      <c r="BZ47" s="67"/>
      <c r="CA47" s="68"/>
      <c r="CB47" s="69"/>
      <c r="CC47" s="70"/>
      <c r="CD47" s="70"/>
      <c r="CE47" s="70"/>
      <c r="CF47" s="65"/>
      <c r="CG47" s="66"/>
      <c r="CH47" s="63"/>
      <c r="CI47" s="67"/>
      <c r="CJ47" s="68"/>
      <c r="CK47" s="69"/>
      <c r="CL47" s="70"/>
      <c r="CM47" s="70"/>
      <c r="CN47" s="70"/>
      <c r="CO47" s="71"/>
      <c r="CP47" s="68"/>
      <c r="CQ47" s="68"/>
      <c r="CR47" s="68"/>
      <c r="CS47" s="72"/>
    </row>
    <row r="48" spans="1:98">
      <c r="A48" s="19">
        <f>AB48</f>
        <v>2.2103785488959</v>
      </c>
      <c r="B48" s="39"/>
      <c r="C48" s="39"/>
      <c r="D48" s="39"/>
      <c r="E48" s="39"/>
      <c r="F48" s="39"/>
      <c r="G48" s="40" t="s">
        <v>151</v>
      </c>
      <c r="H48" s="40"/>
      <c r="I48" s="40"/>
      <c r="J48" s="190">
        <f>SUM(J6:J47)</f>
        <v>3170000</v>
      </c>
      <c r="K48" s="41">
        <f>SUM(K6:K47)</f>
        <v>1754</v>
      </c>
      <c r="L48" s="41">
        <f>SUM(L6:L47)</f>
        <v>681</v>
      </c>
      <c r="M48" s="41">
        <f>SUM(M6:M47)</f>
        <v>2044</v>
      </c>
      <c r="N48" s="41">
        <f>SUM(N6:N47)</f>
        <v>317</v>
      </c>
      <c r="O48" s="41">
        <f>SUM(O6:O47)</f>
        <v>1</v>
      </c>
      <c r="P48" s="41">
        <f>SUM(P6:P47)</f>
        <v>318</v>
      </c>
      <c r="Q48" s="42">
        <f>IFERROR(P48/M48,"-")</f>
        <v>0.15557729941292</v>
      </c>
      <c r="R48" s="78">
        <f>SUM(R6:R47)</f>
        <v>40</v>
      </c>
      <c r="S48" s="78">
        <f>SUM(S6:S47)</f>
        <v>70</v>
      </c>
      <c r="T48" s="42">
        <f>IFERROR(R48/P48,"-")</f>
        <v>0.12578616352201</v>
      </c>
      <c r="U48" s="184">
        <f>IFERROR(J48/P48,"-")</f>
        <v>9968.5534591195</v>
      </c>
      <c r="V48" s="44">
        <f>SUM(V6:V47)</f>
        <v>69</v>
      </c>
      <c r="W48" s="42">
        <f>IFERROR(V48/P48,"-")</f>
        <v>0.21698113207547</v>
      </c>
      <c r="X48" s="190">
        <f>SUM(X6:X47)</f>
        <v>7006900</v>
      </c>
      <c r="Y48" s="190">
        <f>IFERROR(X48/P48,"-")</f>
        <v>22034.27672956</v>
      </c>
      <c r="Z48" s="190">
        <f>IFERROR(X48/V48,"-")</f>
        <v>101549.27536232</v>
      </c>
      <c r="AA48" s="190">
        <f>X48-J48</f>
        <v>3836900</v>
      </c>
      <c r="AB48" s="47">
        <f>X48/J48</f>
        <v>2.2103785488959</v>
      </c>
      <c r="AC48" s="60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