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WEB純広広告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<sst xmlns="http://schemas.openxmlformats.org/spreadsheetml/2006/main" uniqueCount="198">
  <si>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</si>
  <si>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</si>
  <si>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</si>
  <si>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</si>
  <si>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</si>
  <si>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</si>
  <si>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</si>
  <si>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</si>
  <si>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</si>
  <si>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</si>
  <si>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</si>
  <si>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</si>
  <si>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</si>
  <si>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</si>
  <si>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</si>
  <si>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</si>
  <si>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</si>
  <si>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</si>
  <si>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</si>
  <si>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</si>
  <si>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</si>
  <si>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</si>
  <si>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</si>
  <si>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</si>
  <si>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</si>
  <si>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WEB純広広告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</si>
  <si>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</si>
  <si>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</si>
  <si>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</si>
  <si>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</si>
  <si>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</si>
  <si>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</si>
  <si>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</si>
  <si>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</si>
  <si>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</si>
  <si>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</si>
  <si>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</si>
  <si>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</si>
  <si>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</si>
  <si>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</si>
  <si>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</si>
  <si>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</si>
  <si>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</si>
  <si>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</si>
  <si>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</si>
  <si>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</si>
  <si>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</si>
  <si>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</si>
  <si>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</si>
  <si>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</si>
  <si>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</si>
  <si>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</si>
  <si>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</si>
  <si>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</si>
  <si>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</si>
  <si>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</si>
  <si>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</si>
  <si>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</si>
  <si>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</si>
  <si>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</si>
  <si>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</si>
  <si>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</si>
  <si>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ic1308</t>
  </si>
  <si>
    <t>右女３スマホ</t>
  </si>
  <si>
    <t>(新txt)もう50代の熟女だけど</t>
  </si>
  <si>
    <t>lp01</t>
  </si>
  <si>
    <t>スポニチ関東</t>
  </si>
  <si>
    <t>4C終面全5段</t>
  </si>
  <si>
    <t>10月13日(日)</t>
  </si>
  <si>
    <t>ic1309</t>
  </si>
  <si>
    <t>スポニチ関西</t>
  </si>
  <si>
    <t>ic1310</t>
  </si>
  <si>
    <t>スポニチ西部</t>
  </si>
  <si>
    <t>ic1311</t>
  </si>
  <si>
    <t>スポニチ北海道</t>
  </si>
  <si>
    <t>ic1312</t>
  </si>
  <si>
    <t>(空電共通)</t>
  </si>
  <si>
    <t>空電</t>
  </si>
  <si>
    <t>空電 (共通)</t>
  </si>
  <si>
    <t>ic1313</t>
  </si>
  <si>
    <t>記事風版</t>
  </si>
  <si>
    <t>サンスポ関東</t>
  </si>
  <si>
    <t>10月05日(土)</t>
  </si>
  <si>
    <t>ic1314</t>
  </si>
  <si>
    <t>ic1315</t>
  </si>
  <si>
    <t>サンスポ関西</t>
  </si>
  <si>
    <t>全5段</t>
  </si>
  <si>
    <t>10月12日(土)</t>
  </si>
  <si>
    <t>ic1316</t>
  </si>
  <si>
    <t>ic1317</t>
  </si>
  <si>
    <t>デリヘル版</t>
  </si>
  <si>
    <t>中高年の出会いの場である○○に危機</t>
  </si>
  <si>
    <t>10月20日(日)</t>
  </si>
  <si>
    <t>ic1318</t>
  </si>
  <si>
    <t>ic1319</t>
  </si>
  <si>
    <t>スポーツ報知関東</t>
  </si>
  <si>
    <t>全5段つかみ4回</t>
  </si>
  <si>
    <t>10月16日(水)</t>
  </si>
  <si>
    <t>ic1320</t>
  </si>
  <si>
    <t>10月08日(火)</t>
  </si>
  <si>
    <t>ic1321</t>
  </si>
  <si>
    <t>やってみてダメなら、すぐ退会OK</t>
  </si>
  <si>
    <t>10月17日(木)</t>
  </si>
  <si>
    <t>ic1322</t>
  </si>
  <si>
    <t>黒：右女３</t>
  </si>
  <si>
    <t>学生いません！ギャルもいません！熟女！熟女！熟女！熟女！</t>
  </si>
  <si>
    <t>10月21日(月)</t>
  </si>
  <si>
    <t>ic1323</t>
  </si>
  <si>
    <t>ic1324</t>
  </si>
  <si>
    <t>スポーツ報知関西</t>
  </si>
  <si>
    <t>ic1325</t>
  </si>
  <si>
    <t>ic1326</t>
  </si>
  <si>
    <t>ic1327</t>
  </si>
  <si>
    <t>ic1328</t>
  </si>
  <si>
    <t>ic1329</t>
  </si>
  <si>
    <t>右女３</t>
  </si>
  <si>
    <t>①もう５０代の熟女だけど・・・</t>
  </si>
  <si>
    <t>半2段つかみ20段保証</t>
  </si>
  <si>
    <t>20段保証</t>
  </si>
  <si>
    <t>ic1330</t>
  </si>
  <si>
    <t>②学生いません！ギャルもいません！熟女！熟女！熟女！熟女！</t>
  </si>
  <si>
    <t>ic1331</t>
  </si>
  <si>
    <t>③やってみてダメなら、すぐ退会OK指名</t>
  </si>
  <si>
    <t>ic1332</t>
  </si>
  <si>
    <t>ic1333</t>
  </si>
  <si>
    <t>ic1334</t>
  </si>
  <si>
    <t>デイリースポーツ関西</t>
  </si>
  <si>
    <t>ic1335</t>
  </si>
  <si>
    <t>ic1336</t>
  </si>
  <si>
    <t>ic1337</t>
  </si>
  <si>
    <t>ic1338</t>
  </si>
  <si>
    <t>ic1339</t>
  </si>
  <si>
    <t>ic1340</t>
  </si>
  <si>
    <t>ic1341</t>
  </si>
  <si>
    <t>ic1342</t>
  </si>
  <si>
    <t>ic1343</t>
  </si>
  <si>
    <t>10月19日(土)</t>
  </si>
  <si>
    <t>ic1344</t>
  </si>
  <si>
    <t>ic1345</t>
  </si>
  <si>
    <t>ニッカン関西</t>
  </si>
  <si>
    <t>10月06日(日)</t>
  </si>
  <si>
    <t>ic1346</t>
  </si>
  <si>
    <t>ic1347</t>
  </si>
  <si>
    <t>ic1348</t>
  </si>
  <si>
    <t>ic1349</t>
  </si>
  <si>
    <t>10月27日(日)</t>
  </si>
  <si>
    <t>ic1350</t>
  </si>
  <si>
    <t>ic1351</t>
  </si>
  <si>
    <t>九スポ</t>
  </si>
  <si>
    <t>10月26日(土)</t>
  </si>
  <si>
    <t>ic1352</t>
  </si>
  <si>
    <t>ic1353</t>
  </si>
  <si>
    <t>C版</t>
  </si>
  <si>
    <t>4C半5段</t>
  </si>
  <si>
    <t>ic1354</t>
  </si>
  <si>
    <t>ic1355</t>
  </si>
  <si>
    <t>10月25日(金)</t>
  </si>
  <si>
    <t>ic1356</t>
  </si>
  <si>
    <t>ic1357</t>
  </si>
  <si>
    <t>東スポ・大スポ・九スポ・中京</t>
  </si>
  <si>
    <t>記事枠</t>
  </si>
  <si>
    <t>ic1358</t>
  </si>
  <si>
    <t>ic1359</t>
  </si>
  <si>
    <t>ニッカン北海道</t>
  </si>
  <si>
    <t>半2段つかみ10回以上</t>
  </si>
  <si>
    <t>1～10日</t>
  </si>
  <si>
    <t>ic1360</t>
  </si>
  <si>
    <t>11～20日</t>
  </si>
  <si>
    <t>ic1361</t>
  </si>
  <si>
    <t>21～31日</t>
  </si>
  <si>
    <t>ic1362</t>
  </si>
  <si>
    <t>ic1363</t>
  </si>
  <si>
    <t>ic1364</t>
  </si>
  <si>
    <t>新聞 TOTAL</t>
  </si>
  <si>
    <t>●雑誌 広告</t>
  </si>
  <si>
    <t>za141</t>
  </si>
  <si>
    <t>芸文社</t>
  </si>
  <si>
    <t>新50代</t>
  </si>
  <si>
    <t>カミオン</t>
  </si>
  <si>
    <t>1C2P</t>
  </si>
  <si>
    <t>10月01日(火)</t>
  </si>
  <si>
    <t>za142</t>
  </si>
  <si>
    <t>za143</t>
  </si>
  <si>
    <t>光文社</t>
  </si>
  <si>
    <t>献身交際。キュートな四十路妻。</t>
  </si>
  <si>
    <t>FLASH</t>
  </si>
  <si>
    <t>4C1P</t>
  </si>
  <si>
    <t>za144</t>
  </si>
  <si>
    <t>雑誌 TOTAL</t>
  </si>
  <si>
    <t>●WEB純広広告 広告</t>
  </si>
  <si>
    <t>we001</t>
  </si>
  <si>
    <t>デイズナビ (大分)</t>
  </si>
  <si>
    <t>10/1～10/31</t>
  </si>
  <si>
    <t>we002</t>
  </si>
  <si>
    <t>デイズナビ (宮崎)</t>
  </si>
  <si>
    <t>we003</t>
  </si>
  <si>
    <t>デイズナビ (鹿児島)</t>
  </si>
  <si>
    <t>WEB純広広告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</si>
</sst>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57</v>
      </c>
      <c r="D6" s="195">
        <v>4105000</v>
      </c>
      <c r="E6" s="81">
        <v>2048</v>
      </c>
      <c r="F6" s="81">
        <v>884</v>
      </c>
      <c r="G6" s="81">
        <v>2671</v>
      </c>
      <c r="H6" s="91">
        <v>416</v>
      </c>
      <c r="I6" s="92">
        <v>2</v>
      </c>
      <c r="J6" s="145">
        <f>H6+I6</f>
        <v>418</v>
      </c>
      <c r="K6" s="82">
        <f>IFERROR(J6/G6,"-")</f>
        <v>0.15649569449644</v>
      </c>
      <c r="L6" s="81">
        <v>46</v>
      </c>
      <c r="M6" s="81">
        <v>90</v>
      </c>
      <c r="N6" s="82">
        <f>IFERROR(L6/J6,"-")</f>
        <v>0.11004784688995</v>
      </c>
      <c r="O6" s="83">
        <f>IFERROR(D6/J6,"-")</f>
        <v>9820.5741626794</v>
      </c>
      <c r="P6" s="84">
        <v>107</v>
      </c>
      <c r="Q6" s="82">
        <f>IFERROR(P6/J6,"-")</f>
        <v>0.25598086124402</v>
      </c>
      <c r="R6" s="200">
        <v>5964080</v>
      </c>
      <c r="S6" s="201">
        <f>IFERROR(R6/J6,"-")</f>
        <v>14268.133971292</v>
      </c>
      <c r="T6" s="201">
        <f>IFERROR(R6/P6,"-")</f>
        <v>55739.065420561</v>
      </c>
      <c r="U6" s="195">
        <f>IFERROR(R6-D6,"-")</f>
        <v>1859080</v>
      </c>
      <c r="V6" s="85">
        <f>R6/D6</f>
        <v>1.4528818514007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375000</v>
      </c>
      <c r="E7" s="81">
        <v>114</v>
      </c>
      <c r="F7" s="81">
        <v>56</v>
      </c>
      <c r="G7" s="81">
        <v>137</v>
      </c>
      <c r="H7" s="91">
        <v>32</v>
      </c>
      <c r="I7" s="92">
        <v>0</v>
      </c>
      <c r="J7" s="145">
        <f>H7+I7</f>
        <v>32</v>
      </c>
      <c r="K7" s="82">
        <f>IFERROR(J7/G7,"-")</f>
        <v>0.23357664233577</v>
      </c>
      <c r="L7" s="81">
        <v>4</v>
      </c>
      <c r="M7" s="81">
        <v>6</v>
      </c>
      <c r="N7" s="82">
        <f>IFERROR(L7/J7,"-")</f>
        <v>0.125</v>
      </c>
      <c r="O7" s="83">
        <f>IFERROR(D7/J7,"-")</f>
        <v>11718.75</v>
      </c>
      <c r="P7" s="84">
        <v>6</v>
      </c>
      <c r="Q7" s="82">
        <f>IFERROR(P7/J7,"-")</f>
        <v>0.1875</v>
      </c>
      <c r="R7" s="200">
        <v>1040000</v>
      </c>
      <c r="S7" s="201">
        <f>IFERROR(R7/J7,"-")</f>
        <v>32500</v>
      </c>
      <c r="T7" s="201">
        <f>IFERROR(R7/P7,"-")</f>
        <v>173333.33333333</v>
      </c>
      <c r="U7" s="195">
        <f>IFERROR(R7-D7,"-")</f>
        <v>665000</v>
      </c>
      <c r="V7" s="85">
        <f>R7/D7</f>
        <v>2.7733333333333</v>
      </c>
      <c r="W7" s="79"/>
      <c r="X7" s="144"/>
    </row>
    <row r="8" spans="1:24">
      <c r="A8" s="80"/>
      <c r="B8" s="86" t="s">
        <v>25</v>
      </c>
      <c r="C8" s="86">
        <v>3</v>
      </c>
      <c r="D8" s="195">
        <v>90000</v>
      </c>
      <c r="E8" s="81">
        <v>111</v>
      </c>
      <c r="F8" s="81">
        <v>0</v>
      </c>
      <c r="G8" s="81">
        <v>1159</v>
      </c>
      <c r="H8" s="91">
        <v>78</v>
      </c>
      <c r="I8" s="92">
        <v>2</v>
      </c>
      <c r="J8" s="145">
        <f>H8+I8</f>
        <v>80</v>
      </c>
      <c r="K8" s="82">
        <f>IFERROR(J8/G8,"-")</f>
        <v>0.069025021570319</v>
      </c>
      <c r="L8" s="81">
        <v>2</v>
      </c>
      <c r="M8" s="81">
        <v>27</v>
      </c>
      <c r="N8" s="82">
        <f>IFERROR(L8/J8,"-")</f>
        <v>0.025</v>
      </c>
      <c r="O8" s="83">
        <f>IFERROR(D8/J8,"-")</f>
        <v>1125</v>
      </c>
      <c r="P8" s="84">
        <v>7</v>
      </c>
      <c r="Q8" s="82">
        <f>IFERROR(P8/J8,"-")</f>
        <v>0.0875</v>
      </c>
      <c r="R8" s="200">
        <v>28000</v>
      </c>
      <c r="S8" s="201">
        <f>IFERROR(R8/J8,"-")</f>
        <v>350</v>
      </c>
      <c r="T8" s="201">
        <f>IFERROR(R8/P8,"-")</f>
        <v>4000</v>
      </c>
      <c r="U8" s="195">
        <f>IFERROR(R8-D8,"-")</f>
        <v>-62000</v>
      </c>
      <c r="V8" s="85">
        <f>R8/D8</f>
        <v>0.31111111111111</v>
      </c>
      <c r="W8" s="79"/>
      <c r="X8" s="144"/>
    </row>
    <row r="9" spans="1:24">
      <c r="A9" s="30"/>
      <c r="B9" s="87"/>
      <c r="C9" s="87"/>
      <c r="D9" s="196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30"/>
      <c r="B10" s="37"/>
      <c r="C10" s="37"/>
      <c r="D10" s="197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202"/>
      <c r="S10" s="202"/>
      <c r="T10" s="202"/>
      <c r="U10" s="202"/>
      <c r="V10" s="33"/>
      <c r="W10" s="61"/>
      <c r="X10" s="144"/>
    </row>
    <row r="11" spans="1:24">
      <c r="A11" s="19"/>
      <c r="B11" s="41"/>
      <c r="C11" s="41"/>
      <c r="D11" s="198">
        <f>SUM(D6:D9)</f>
        <v>4570000</v>
      </c>
      <c r="E11" s="41">
        <f>SUM(E6:E9)</f>
        <v>2273</v>
      </c>
      <c r="F11" s="41">
        <f>SUM(F6:F9)</f>
        <v>940</v>
      </c>
      <c r="G11" s="41">
        <f>SUM(G6:G9)</f>
        <v>3967</v>
      </c>
      <c r="H11" s="41">
        <f>SUM(H6:H9)</f>
        <v>526</v>
      </c>
      <c r="I11" s="41">
        <f>SUM(I6:I9)</f>
        <v>4</v>
      </c>
      <c r="J11" s="41">
        <f>SUM(J6:J9)</f>
        <v>530</v>
      </c>
      <c r="K11" s="42">
        <f>IFERROR(J11/G11,"-")</f>
        <v>0.13360221830098</v>
      </c>
      <c r="L11" s="78">
        <f>SUM(L6:L9)</f>
        <v>52</v>
      </c>
      <c r="M11" s="78">
        <f>SUM(M6:M9)</f>
        <v>123</v>
      </c>
      <c r="N11" s="42">
        <f>IFERROR(L11/J11,"-")</f>
        <v>0.09811320754717</v>
      </c>
      <c r="O11" s="43">
        <f>IFERROR(D11/J11,"-")</f>
        <v>8622.641509434</v>
      </c>
      <c r="P11" s="44">
        <f>SUM(P6:P9)</f>
        <v>120</v>
      </c>
      <c r="Q11" s="42">
        <f>IFERROR(P11/J11,"-")</f>
        <v>0.22641509433962</v>
      </c>
      <c r="R11" s="45">
        <f>SUM(R6:R9)</f>
        <v>7032080</v>
      </c>
      <c r="S11" s="45">
        <f>IFERROR(R11/J11,"-")</f>
        <v>13268.075471698</v>
      </c>
      <c r="T11" s="45">
        <f>IFERROR(R11/P11,"-")</f>
        <v>58600.666666667</v>
      </c>
      <c r="U11" s="46">
        <f>SUM(U6:U9)</f>
        <v>2462080</v>
      </c>
      <c r="V11" s="47">
        <f>IFERROR(R11/D11,"-")</f>
        <v>1.5387483588621</v>
      </c>
      <c r="W11" s="60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34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1.0871428571429</v>
      </c>
      <c r="B6" s="203" t="s">
        <v>62</v>
      </c>
      <c r="C6" s="203"/>
      <c r="D6" s="203" t="s">
        <v>63</v>
      </c>
      <c r="E6" s="203" t="s">
        <v>64</v>
      </c>
      <c r="F6" s="203" t="s">
        <v>65</v>
      </c>
      <c r="G6" s="203" t="s">
        <v>66</v>
      </c>
      <c r="H6" s="90" t="s">
        <v>67</v>
      </c>
      <c r="I6" s="204" t="s">
        <v>68</v>
      </c>
      <c r="J6" s="188">
        <v>700000</v>
      </c>
      <c r="K6" s="81">
        <v>21</v>
      </c>
      <c r="L6" s="81">
        <v>0</v>
      </c>
      <c r="M6" s="81">
        <v>88</v>
      </c>
      <c r="N6" s="91">
        <v>12</v>
      </c>
      <c r="O6" s="92">
        <v>0</v>
      </c>
      <c r="P6" s="93">
        <f>N6+O6</f>
        <v>12</v>
      </c>
      <c r="Q6" s="82">
        <f>IFERROR(P6/M6,"-")</f>
        <v>0.13636363636364</v>
      </c>
      <c r="R6" s="81">
        <v>1</v>
      </c>
      <c r="S6" s="81">
        <v>3</v>
      </c>
      <c r="T6" s="82">
        <f>IFERROR(S6/(O6+P6),"-")</f>
        <v>0.25</v>
      </c>
      <c r="U6" s="182">
        <f>IFERROR(J6/SUM(P6:P10),"-")</f>
        <v>10144.927536232</v>
      </c>
      <c r="V6" s="84">
        <v>2</v>
      </c>
      <c r="W6" s="82">
        <f>IF(P6=0,"-",V6/P6)</f>
        <v>0.16666666666667</v>
      </c>
      <c r="X6" s="186">
        <v>2000</v>
      </c>
      <c r="Y6" s="187">
        <f>IFERROR(X6/P6,"-")</f>
        <v>166.66666666667</v>
      </c>
      <c r="Z6" s="187">
        <f>IFERROR(X6/V6,"-")</f>
        <v>1000</v>
      </c>
      <c r="AA6" s="188">
        <f>SUM(X6:X10)-SUM(J6:J10)</f>
        <v>61000</v>
      </c>
      <c r="AB6" s="85">
        <f>SUM(X6:X10)/SUM(J6:J10)</f>
        <v>1.0871428571429</v>
      </c>
      <c r="AC6" s="79"/>
      <c r="AD6" s="94">
        <v>1</v>
      </c>
      <c r="AE6" s="95">
        <f>IF(P6=0,"",IF(AD6=0,"",(AD6/P6)))</f>
        <v>0.083333333333333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0.083333333333333</v>
      </c>
      <c r="AO6" s="100">
        <v>1</v>
      </c>
      <c r="AP6" s="102">
        <f>IFERROR(AP6/AM6,"-")</f>
        <v>0</v>
      </c>
      <c r="AQ6" s="103">
        <v>1000</v>
      </c>
      <c r="AR6" s="104">
        <f>IFERROR(AQ6/AM6,"-")</f>
        <v>1000</v>
      </c>
      <c r="AS6" s="105">
        <v>1</v>
      </c>
      <c r="AT6" s="105"/>
      <c r="AU6" s="105"/>
      <c r="AV6" s="106">
        <v>1</v>
      </c>
      <c r="AW6" s="107">
        <f>IF(P6=0,"",IF(AV6=0,"",(AV6/P6)))</f>
        <v>0.083333333333333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0.58333333333333</v>
      </c>
      <c r="BP6" s="121">
        <v>1</v>
      </c>
      <c r="BQ6" s="122">
        <f>IFERROR(BP6/BN6,"-")</f>
        <v>0.14285714285714</v>
      </c>
      <c r="BR6" s="123">
        <v>1000</v>
      </c>
      <c r="BS6" s="124">
        <f>IFERROR(BR6/BN6,"-")</f>
        <v>142.85714285714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2000</v>
      </c>
      <c r="CQ6" s="141">
        <v>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69</v>
      </c>
      <c r="C7" s="203"/>
      <c r="D7" s="203" t="s">
        <v>63</v>
      </c>
      <c r="E7" s="203" t="s">
        <v>64</v>
      </c>
      <c r="F7" s="203" t="s">
        <v>65</v>
      </c>
      <c r="G7" s="203" t="s">
        <v>70</v>
      </c>
      <c r="H7" s="90" t="s">
        <v>67</v>
      </c>
      <c r="I7" s="204" t="s">
        <v>68</v>
      </c>
      <c r="J7" s="188"/>
      <c r="K7" s="81">
        <v>35</v>
      </c>
      <c r="L7" s="81">
        <v>0</v>
      </c>
      <c r="M7" s="81">
        <v>154</v>
      </c>
      <c r="N7" s="91">
        <v>19</v>
      </c>
      <c r="O7" s="92">
        <v>0</v>
      </c>
      <c r="P7" s="93">
        <f>N7+O7</f>
        <v>19</v>
      </c>
      <c r="Q7" s="82">
        <f>IFERROR(P7/M7,"-")</f>
        <v>0.12337662337662</v>
      </c>
      <c r="R7" s="81">
        <v>1</v>
      </c>
      <c r="S7" s="81">
        <v>5</v>
      </c>
      <c r="T7" s="82">
        <f>IFERROR(S7/(O7+P7),"-")</f>
        <v>0.26315789473684</v>
      </c>
      <c r="U7" s="182"/>
      <c r="V7" s="84">
        <v>4</v>
      </c>
      <c r="W7" s="82">
        <f>IF(P7=0,"-",V7/P7)</f>
        <v>0.21052631578947</v>
      </c>
      <c r="X7" s="186">
        <v>77000</v>
      </c>
      <c r="Y7" s="187">
        <f>IFERROR(X7/P7,"-")</f>
        <v>4052.6315789474</v>
      </c>
      <c r="Z7" s="187">
        <f>IFERROR(X7/V7,"-")</f>
        <v>19250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0.10526315789474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0.31578947368421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0.26315789473684</v>
      </c>
      <c r="BP7" s="121">
        <v>1</v>
      </c>
      <c r="BQ7" s="122">
        <f>IFERROR(BP7/BN7,"-")</f>
        <v>0.2</v>
      </c>
      <c r="BR7" s="123">
        <v>5000</v>
      </c>
      <c r="BS7" s="124">
        <f>IFERROR(BR7/BN7,"-")</f>
        <v>1000</v>
      </c>
      <c r="BT7" s="125">
        <v>1</v>
      </c>
      <c r="BU7" s="125"/>
      <c r="BV7" s="125"/>
      <c r="BW7" s="126">
        <v>4</v>
      </c>
      <c r="BX7" s="127">
        <f>IF(P7=0,"",IF(BW7=0,"",(BW7/P7)))</f>
        <v>0.21052631578947</v>
      </c>
      <c r="BY7" s="128">
        <v>2</v>
      </c>
      <c r="BZ7" s="129">
        <f>IFERROR(BY7/BW7,"-")</f>
        <v>0.5</v>
      </c>
      <c r="CA7" s="130">
        <v>69000</v>
      </c>
      <c r="CB7" s="131">
        <f>IFERROR(CA7/BW7,"-")</f>
        <v>17250</v>
      </c>
      <c r="CC7" s="132">
        <v>1</v>
      </c>
      <c r="CD7" s="132"/>
      <c r="CE7" s="132">
        <v>1</v>
      </c>
      <c r="CF7" s="133">
        <v>2</v>
      </c>
      <c r="CG7" s="134">
        <f>IF(P7=0,"",IF(CF7=0,"",(CF7/P7)))</f>
        <v>0.10526315789474</v>
      </c>
      <c r="CH7" s="135">
        <v>1</v>
      </c>
      <c r="CI7" s="136">
        <f>IFERROR(CH7/CF7,"-")</f>
        <v>0.5</v>
      </c>
      <c r="CJ7" s="137">
        <v>3000</v>
      </c>
      <c r="CK7" s="138">
        <f>IFERROR(CJ7/CF7,"-")</f>
        <v>1500</v>
      </c>
      <c r="CL7" s="139">
        <v>1</v>
      </c>
      <c r="CM7" s="139"/>
      <c r="CN7" s="139"/>
      <c r="CO7" s="140">
        <v>4</v>
      </c>
      <c r="CP7" s="141">
        <v>77000</v>
      </c>
      <c r="CQ7" s="141">
        <v>68000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63</v>
      </c>
      <c r="E8" s="203" t="s">
        <v>64</v>
      </c>
      <c r="F8" s="203" t="s">
        <v>65</v>
      </c>
      <c r="G8" s="203" t="s">
        <v>72</v>
      </c>
      <c r="H8" s="90" t="s">
        <v>67</v>
      </c>
      <c r="I8" s="204" t="s">
        <v>68</v>
      </c>
      <c r="J8" s="188"/>
      <c r="K8" s="81">
        <v>14</v>
      </c>
      <c r="L8" s="81">
        <v>0</v>
      </c>
      <c r="M8" s="81">
        <v>26</v>
      </c>
      <c r="N8" s="91">
        <v>7</v>
      </c>
      <c r="O8" s="92">
        <v>0</v>
      </c>
      <c r="P8" s="93">
        <f>N8+O8</f>
        <v>7</v>
      </c>
      <c r="Q8" s="82">
        <f>IFERROR(P8/M8,"-")</f>
        <v>0.26923076923077</v>
      </c>
      <c r="R8" s="81">
        <v>1</v>
      </c>
      <c r="S8" s="81">
        <v>2</v>
      </c>
      <c r="T8" s="82">
        <f>IFERROR(S8/(O8+P8),"-")</f>
        <v>0.28571428571429</v>
      </c>
      <c r="U8" s="182"/>
      <c r="V8" s="84">
        <v>1</v>
      </c>
      <c r="W8" s="82">
        <f>IF(P8=0,"-",V8/P8)</f>
        <v>0.14285714285714</v>
      </c>
      <c r="X8" s="186">
        <v>13000</v>
      </c>
      <c r="Y8" s="187">
        <f>IFERROR(X8/P8,"-")</f>
        <v>1857.1428571429</v>
      </c>
      <c r="Z8" s="187">
        <f>IFERROR(X8/V8,"-")</f>
        <v>13000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0.42857142857143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0.28571428571429</v>
      </c>
      <c r="BY8" s="128">
        <v>1</v>
      </c>
      <c r="BZ8" s="129">
        <f>IFERROR(BY8/BW8,"-")</f>
        <v>0.5</v>
      </c>
      <c r="CA8" s="130">
        <v>13000</v>
      </c>
      <c r="CB8" s="131">
        <f>IFERROR(CA8/BW8,"-")</f>
        <v>6500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13000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63</v>
      </c>
      <c r="E9" s="203" t="s">
        <v>64</v>
      </c>
      <c r="F9" s="203" t="s">
        <v>65</v>
      </c>
      <c r="G9" s="203" t="s">
        <v>74</v>
      </c>
      <c r="H9" s="90" t="s">
        <v>67</v>
      </c>
      <c r="I9" s="204" t="s">
        <v>68</v>
      </c>
      <c r="J9" s="188"/>
      <c r="K9" s="81">
        <v>3</v>
      </c>
      <c r="L9" s="81">
        <v>0</v>
      </c>
      <c r="M9" s="81">
        <v>37</v>
      </c>
      <c r="N9" s="91">
        <v>1</v>
      </c>
      <c r="O9" s="92">
        <v>0</v>
      </c>
      <c r="P9" s="93">
        <f>N9+O9</f>
        <v>1</v>
      </c>
      <c r="Q9" s="82">
        <f>IFERROR(P9/M9,"-")</f>
        <v>0.027027027027027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160</v>
      </c>
      <c r="L10" s="81">
        <v>120</v>
      </c>
      <c r="M10" s="81">
        <v>56</v>
      </c>
      <c r="N10" s="91">
        <v>29</v>
      </c>
      <c r="O10" s="92">
        <v>1</v>
      </c>
      <c r="P10" s="93">
        <f>N10+O10</f>
        <v>30</v>
      </c>
      <c r="Q10" s="82">
        <f>IFERROR(P10/M10,"-")</f>
        <v>0.53571428571429</v>
      </c>
      <c r="R10" s="81">
        <v>2</v>
      </c>
      <c r="S10" s="81">
        <v>0</v>
      </c>
      <c r="T10" s="82">
        <f>IFERROR(S10/(O10+P10),"-")</f>
        <v>0</v>
      </c>
      <c r="U10" s="182"/>
      <c r="V10" s="84">
        <v>11</v>
      </c>
      <c r="W10" s="82">
        <f>IF(P10=0,"-",V10/P10)</f>
        <v>0.36666666666667</v>
      </c>
      <c r="X10" s="186">
        <v>669000</v>
      </c>
      <c r="Y10" s="187">
        <f>IFERROR(X10/P10,"-")</f>
        <v>22300</v>
      </c>
      <c r="Z10" s="187">
        <f>IFERROR(X10/V10,"-")</f>
        <v>60818.181818182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0.066666666666667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16</v>
      </c>
      <c r="BO10" s="120">
        <f>IF(P10=0,"",IF(BN10=0,"",(BN10/P10)))</f>
        <v>0.53333333333333</v>
      </c>
      <c r="BP10" s="121">
        <v>4</v>
      </c>
      <c r="BQ10" s="122">
        <f>IFERROR(BP10/BN10,"-")</f>
        <v>0.25</v>
      </c>
      <c r="BR10" s="123">
        <v>219000</v>
      </c>
      <c r="BS10" s="124">
        <f>IFERROR(BR10/BN10,"-")</f>
        <v>13687.5</v>
      </c>
      <c r="BT10" s="125">
        <v>1</v>
      </c>
      <c r="BU10" s="125">
        <v>1</v>
      </c>
      <c r="BV10" s="125">
        <v>2</v>
      </c>
      <c r="BW10" s="126">
        <v>10</v>
      </c>
      <c r="BX10" s="127">
        <f>IF(P10=0,"",IF(BW10=0,"",(BW10/P10)))</f>
        <v>0.33333333333333</v>
      </c>
      <c r="BY10" s="128">
        <v>6</v>
      </c>
      <c r="BZ10" s="129">
        <f>IFERROR(BY10/BW10,"-")</f>
        <v>0.6</v>
      </c>
      <c r="CA10" s="130">
        <v>447000</v>
      </c>
      <c r="CB10" s="131">
        <f>IFERROR(CA10/BW10,"-")</f>
        <v>44700</v>
      </c>
      <c r="CC10" s="132">
        <v>2</v>
      </c>
      <c r="CD10" s="132">
        <v>1</v>
      </c>
      <c r="CE10" s="132">
        <v>3</v>
      </c>
      <c r="CF10" s="133">
        <v>2</v>
      </c>
      <c r="CG10" s="134">
        <f>IF(P10=0,"",IF(CF10=0,"",(CF10/P10)))</f>
        <v>0.066666666666667</v>
      </c>
      <c r="CH10" s="135">
        <v>1</v>
      </c>
      <c r="CI10" s="136">
        <f>IFERROR(CH10/CF10,"-")</f>
        <v>0.5</v>
      </c>
      <c r="CJ10" s="137">
        <v>3000</v>
      </c>
      <c r="CK10" s="138">
        <f>IFERROR(CJ10/CF10,"-")</f>
        <v>1500</v>
      </c>
      <c r="CL10" s="139">
        <v>1</v>
      </c>
      <c r="CM10" s="139"/>
      <c r="CN10" s="139"/>
      <c r="CO10" s="140">
        <v>11</v>
      </c>
      <c r="CP10" s="141">
        <v>669000</v>
      </c>
      <c r="CQ10" s="141">
        <v>336000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0.56754385964912</v>
      </c>
      <c r="B11" s="203" t="s">
        <v>79</v>
      </c>
      <c r="C11" s="203"/>
      <c r="D11" s="203" t="s">
        <v>80</v>
      </c>
      <c r="E11" s="203" t="s">
        <v>64</v>
      </c>
      <c r="F11" s="203" t="s">
        <v>65</v>
      </c>
      <c r="G11" s="203" t="s">
        <v>81</v>
      </c>
      <c r="H11" s="90" t="s">
        <v>67</v>
      </c>
      <c r="I11" s="205" t="s">
        <v>82</v>
      </c>
      <c r="J11" s="188">
        <v>570000</v>
      </c>
      <c r="K11" s="81">
        <v>21</v>
      </c>
      <c r="L11" s="81">
        <v>0</v>
      </c>
      <c r="M11" s="81">
        <v>52</v>
      </c>
      <c r="N11" s="91">
        <v>10</v>
      </c>
      <c r="O11" s="92">
        <v>0</v>
      </c>
      <c r="P11" s="93">
        <f>N11+O11</f>
        <v>10</v>
      </c>
      <c r="Q11" s="82">
        <f>IFERROR(P11/M11,"-")</f>
        <v>0.19230769230769</v>
      </c>
      <c r="R11" s="81">
        <v>0</v>
      </c>
      <c r="S11" s="81">
        <v>2</v>
      </c>
      <c r="T11" s="82">
        <f>IFERROR(S11/(O11+P11),"-")</f>
        <v>0.2</v>
      </c>
      <c r="U11" s="182">
        <f>IFERROR(J11/SUM(P11:P16),"-")</f>
        <v>14250</v>
      </c>
      <c r="V11" s="84">
        <v>4</v>
      </c>
      <c r="W11" s="82">
        <f>IF(P11=0,"-",V11/P11)</f>
        <v>0.4</v>
      </c>
      <c r="X11" s="186">
        <v>27000</v>
      </c>
      <c r="Y11" s="187">
        <f>IFERROR(X11/P11,"-")</f>
        <v>2700</v>
      </c>
      <c r="Z11" s="187">
        <f>IFERROR(X11/V11,"-")</f>
        <v>6750</v>
      </c>
      <c r="AA11" s="188">
        <f>SUM(X11:X16)-SUM(J11:J16)</f>
        <v>-246500</v>
      </c>
      <c r="AB11" s="85">
        <f>SUM(X11:X16)/SUM(J11:J16)</f>
        <v>0.56754385964912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0.2</v>
      </c>
      <c r="AO11" s="100">
        <v>1</v>
      </c>
      <c r="AP11" s="102">
        <f>IFERROR(AP11/AM11,"-")</f>
        <v>0</v>
      </c>
      <c r="AQ11" s="103">
        <v>8000</v>
      </c>
      <c r="AR11" s="104">
        <f>IFERROR(AQ11/AM11,"-")</f>
        <v>4000</v>
      </c>
      <c r="AS11" s="105"/>
      <c r="AT11" s="105">
        <v>1</v>
      </c>
      <c r="AU11" s="105"/>
      <c r="AV11" s="106">
        <v>1</v>
      </c>
      <c r="AW11" s="107">
        <f>IF(P11=0,"",IF(AV11=0,"",(AV11/P11)))</f>
        <v>0.1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3</v>
      </c>
      <c r="BF11" s="113">
        <f>IF(P11=0,"",IF(BE11=0,"",(BE11/P11)))</f>
        <v>0.3</v>
      </c>
      <c r="BG11" s="112">
        <v>2</v>
      </c>
      <c r="BH11" s="114">
        <f>IFERROR(BG11/BE11,"-")</f>
        <v>0.66666666666667</v>
      </c>
      <c r="BI11" s="115">
        <v>8000</v>
      </c>
      <c r="BJ11" s="116">
        <f>IFERROR(BI11/BE11,"-")</f>
        <v>2666.6666666667</v>
      </c>
      <c r="BK11" s="117">
        <v>1</v>
      </c>
      <c r="BL11" s="117">
        <v>1</v>
      </c>
      <c r="BM11" s="117"/>
      <c r="BN11" s="119">
        <v>4</v>
      </c>
      <c r="BO11" s="120">
        <f>IF(P11=0,"",IF(BN11=0,"",(BN11/P11)))</f>
        <v>0.4</v>
      </c>
      <c r="BP11" s="121">
        <v>1</v>
      </c>
      <c r="BQ11" s="122">
        <f>IFERROR(BP11/BN11,"-")</f>
        <v>0.25</v>
      </c>
      <c r="BR11" s="123">
        <v>11000</v>
      </c>
      <c r="BS11" s="124">
        <f>IFERROR(BR11/BN11,"-")</f>
        <v>2750</v>
      </c>
      <c r="BT11" s="125"/>
      <c r="BU11" s="125"/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27000</v>
      </c>
      <c r="CQ11" s="141">
        <v>11000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80</v>
      </c>
      <c r="E12" s="203" t="s">
        <v>64</v>
      </c>
      <c r="F12" s="203" t="s">
        <v>77</v>
      </c>
      <c r="G12" s="203"/>
      <c r="H12" s="90"/>
      <c r="I12" s="90"/>
      <c r="J12" s="188"/>
      <c r="K12" s="81">
        <v>43</v>
      </c>
      <c r="L12" s="81">
        <v>30</v>
      </c>
      <c r="M12" s="81">
        <v>19</v>
      </c>
      <c r="N12" s="91">
        <v>11</v>
      </c>
      <c r="O12" s="92">
        <v>0</v>
      </c>
      <c r="P12" s="93">
        <f>N12+O12</f>
        <v>11</v>
      </c>
      <c r="Q12" s="82">
        <f>IFERROR(P12/M12,"-")</f>
        <v>0.57894736842105</v>
      </c>
      <c r="R12" s="81">
        <v>3</v>
      </c>
      <c r="S12" s="81">
        <v>2</v>
      </c>
      <c r="T12" s="82">
        <f>IFERROR(S12/(O12+P12),"-")</f>
        <v>0.18181818181818</v>
      </c>
      <c r="U12" s="182"/>
      <c r="V12" s="84">
        <v>4</v>
      </c>
      <c r="W12" s="82">
        <f>IF(P12=0,"-",V12/P12)</f>
        <v>0.36363636363636</v>
      </c>
      <c r="X12" s="186">
        <v>243000</v>
      </c>
      <c r="Y12" s="187">
        <f>IFERROR(X12/P12,"-")</f>
        <v>22090.909090909</v>
      </c>
      <c r="Z12" s="187">
        <f>IFERROR(X12/V12,"-")</f>
        <v>60750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0.090909090909091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0.18181818181818</v>
      </c>
      <c r="BG12" s="112">
        <v>1</v>
      </c>
      <c r="BH12" s="114">
        <f>IFERROR(BG12/BE12,"-")</f>
        <v>0.5</v>
      </c>
      <c r="BI12" s="115">
        <v>5000</v>
      </c>
      <c r="BJ12" s="116">
        <f>IFERROR(BI12/BE12,"-")</f>
        <v>2500</v>
      </c>
      <c r="BK12" s="117">
        <v>1</v>
      </c>
      <c r="BL12" s="117"/>
      <c r="BM12" s="117"/>
      <c r="BN12" s="119">
        <v>2</v>
      </c>
      <c r="BO12" s="120">
        <f>IF(P12=0,"",IF(BN12=0,"",(BN12/P12)))</f>
        <v>0.18181818181818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6</v>
      </c>
      <c r="BX12" s="127">
        <f>IF(P12=0,"",IF(BW12=0,"",(BW12/P12)))</f>
        <v>0.54545454545455</v>
      </c>
      <c r="BY12" s="128">
        <v>3</v>
      </c>
      <c r="BZ12" s="129">
        <f>IFERROR(BY12/BW12,"-")</f>
        <v>0.5</v>
      </c>
      <c r="CA12" s="130">
        <v>238000</v>
      </c>
      <c r="CB12" s="131">
        <f>IFERROR(CA12/BW12,"-")</f>
        <v>39666.666666667</v>
      </c>
      <c r="CC12" s="132"/>
      <c r="CD12" s="132">
        <v>1</v>
      </c>
      <c r="CE12" s="132">
        <v>2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4</v>
      </c>
      <c r="CP12" s="141">
        <v>243000</v>
      </c>
      <c r="CQ12" s="141">
        <v>180000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84</v>
      </c>
      <c r="C13" s="203"/>
      <c r="D13" s="203" t="s">
        <v>80</v>
      </c>
      <c r="E13" s="203" t="s">
        <v>64</v>
      </c>
      <c r="F13" s="203" t="s">
        <v>65</v>
      </c>
      <c r="G13" s="203" t="s">
        <v>85</v>
      </c>
      <c r="H13" s="90" t="s">
        <v>86</v>
      </c>
      <c r="I13" s="205" t="s">
        <v>87</v>
      </c>
      <c r="J13" s="188"/>
      <c r="K13" s="81">
        <v>15</v>
      </c>
      <c r="L13" s="81">
        <v>0</v>
      </c>
      <c r="M13" s="81">
        <v>41</v>
      </c>
      <c r="N13" s="91">
        <v>2</v>
      </c>
      <c r="O13" s="92">
        <v>0</v>
      </c>
      <c r="P13" s="93">
        <f>N13+O13</f>
        <v>2</v>
      </c>
      <c r="Q13" s="82">
        <f>IFERROR(P13/M13,"-")</f>
        <v>0.048780487804878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80</v>
      </c>
      <c r="E14" s="203" t="s">
        <v>64</v>
      </c>
      <c r="F14" s="203" t="s">
        <v>77</v>
      </c>
      <c r="G14" s="203"/>
      <c r="H14" s="90"/>
      <c r="I14" s="90"/>
      <c r="J14" s="188"/>
      <c r="K14" s="81">
        <v>78</v>
      </c>
      <c r="L14" s="81">
        <v>21</v>
      </c>
      <c r="M14" s="81">
        <v>15</v>
      </c>
      <c r="N14" s="91">
        <v>4</v>
      </c>
      <c r="O14" s="92">
        <v>0</v>
      </c>
      <c r="P14" s="93">
        <f>N14+O14</f>
        <v>4</v>
      </c>
      <c r="Q14" s="82">
        <f>IFERROR(P14/M14,"-")</f>
        <v>0.26666666666667</v>
      </c>
      <c r="R14" s="81">
        <v>0</v>
      </c>
      <c r="S14" s="81">
        <v>3</v>
      </c>
      <c r="T14" s="82">
        <f>IFERROR(S14/(O14+P14),"-")</f>
        <v>0.75</v>
      </c>
      <c r="U14" s="182"/>
      <c r="V14" s="84">
        <v>1</v>
      </c>
      <c r="W14" s="82">
        <f>IF(P14=0,"-",V14/P14)</f>
        <v>0.25</v>
      </c>
      <c r="X14" s="186">
        <v>37000</v>
      </c>
      <c r="Y14" s="187">
        <f>IFERROR(X14/P14,"-")</f>
        <v>9250</v>
      </c>
      <c r="Z14" s="187">
        <f>IFERROR(X14/V14,"-")</f>
        <v>37000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0.5</v>
      </c>
      <c r="BP14" s="121">
        <v>1</v>
      </c>
      <c r="BQ14" s="122">
        <f>IFERROR(BP14/BN14,"-")</f>
        <v>0.5</v>
      </c>
      <c r="BR14" s="123">
        <v>37000</v>
      </c>
      <c r="BS14" s="124">
        <f>IFERROR(BR14/BN14,"-")</f>
        <v>18500</v>
      </c>
      <c r="BT14" s="125"/>
      <c r="BU14" s="125"/>
      <c r="BV14" s="125">
        <v>1</v>
      </c>
      <c r="BW14" s="126">
        <v>2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37000</v>
      </c>
      <c r="CQ14" s="141">
        <v>37000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65</v>
      </c>
      <c r="G15" s="203" t="s">
        <v>85</v>
      </c>
      <c r="H15" s="90" t="s">
        <v>86</v>
      </c>
      <c r="I15" s="204" t="s">
        <v>92</v>
      </c>
      <c r="J15" s="188"/>
      <c r="K15" s="81">
        <v>16</v>
      </c>
      <c r="L15" s="81">
        <v>0</v>
      </c>
      <c r="M15" s="81">
        <v>42</v>
      </c>
      <c r="N15" s="91">
        <v>4</v>
      </c>
      <c r="O15" s="92">
        <v>0</v>
      </c>
      <c r="P15" s="93">
        <f>N15+O15</f>
        <v>4</v>
      </c>
      <c r="Q15" s="82">
        <f>IFERROR(P15/M15,"-")</f>
        <v>0.095238095238095</v>
      </c>
      <c r="R15" s="81">
        <v>0</v>
      </c>
      <c r="S15" s="81">
        <v>2</v>
      </c>
      <c r="T15" s="82">
        <f>IFERROR(S15/(O15+P15),"-")</f>
        <v>0.5</v>
      </c>
      <c r="U15" s="182"/>
      <c r="V15" s="84">
        <v>2</v>
      </c>
      <c r="W15" s="82">
        <f>IF(P15=0,"-",V15/P15)</f>
        <v>0.5</v>
      </c>
      <c r="X15" s="186">
        <v>6500</v>
      </c>
      <c r="Y15" s="187">
        <f>IFERROR(X15/P15,"-")</f>
        <v>1625</v>
      </c>
      <c r="Z15" s="187">
        <f>IFERROR(X15/V15,"-")</f>
        <v>3250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0.75</v>
      </c>
      <c r="BG15" s="112">
        <v>2</v>
      </c>
      <c r="BH15" s="114">
        <f>IFERROR(BG15/BE15,"-")</f>
        <v>0.66666666666667</v>
      </c>
      <c r="BI15" s="115">
        <v>6500</v>
      </c>
      <c r="BJ15" s="116">
        <f>IFERROR(BI15/BE15,"-")</f>
        <v>2166.6666666667</v>
      </c>
      <c r="BK15" s="117">
        <v>1</v>
      </c>
      <c r="BL15" s="117">
        <v>1</v>
      </c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0.25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6500</v>
      </c>
      <c r="CQ15" s="141">
        <v>3500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93</v>
      </c>
      <c r="C16" s="203"/>
      <c r="D16" s="203" t="s">
        <v>90</v>
      </c>
      <c r="E16" s="203" t="s">
        <v>91</v>
      </c>
      <c r="F16" s="203" t="s">
        <v>77</v>
      </c>
      <c r="G16" s="203"/>
      <c r="H16" s="90"/>
      <c r="I16" s="90"/>
      <c r="J16" s="188"/>
      <c r="K16" s="81">
        <v>40</v>
      </c>
      <c r="L16" s="81">
        <v>32</v>
      </c>
      <c r="M16" s="81">
        <v>17</v>
      </c>
      <c r="N16" s="91">
        <v>9</v>
      </c>
      <c r="O16" s="92">
        <v>0</v>
      </c>
      <c r="P16" s="93">
        <f>N16+O16</f>
        <v>9</v>
      </c>
      <c r="Q16" s="82">
        <f>IFERROR(P16/M16,"-")</f>
        <v>0.52941176470588</v>
      </c>
      <c r="R16" s="81">
        <v>2</v>
      </c>
      <c r="S16" s="81">
        <v>2</v>
      </c>
      <c r="T16" s="82">
        <f>IFERROR(S16/(O16+P16),"-")</f>
        <v>0.22222222222222</v>
      </c>
      <c r="U16" s="182"/>
      <c r="V16" s="84">
        <v>1</v>
      </c>
      <c r="W16" s="82">
        <f>IF(P16=0,"-",V16/P16)</f>
        <v>0.11111111111111</v>
      </c>
      <c r="X16" s="186">
        <v>10000</v>
      </c>
      <c r="Y16" s="187">
        <f>IFERROR(X16/P16,"-")</f>
        <v>1111.1111111111</v>
      </c>
      <c r="Z16" s="187">
        <f>IFERROR(X16/V16,"-")</f>
        <v>10000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0.22222222222222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5</v>
      </c>
      <c r="BX16" s="127">
        <f>IF(P16=0,"",IF(BW16=0,"",(BW16/P16)))</f>
        <v>0.55555555555556</v>
      </c>
      <c r="BY16" s="128">
        <v>1</v>
      </c>
      <c r="BZ16" s="129">
        <f>IFERROR(BY16/BW16,"-")</f>
        <v>0.2</v>
      </c>
      <c r="CA16" s="130">
        <v>10000</v>
      </c>
      <c r="CB16" s="131">
        <f>IFERROR(CA16/BW16,"-")</f>
        <v>2000</v>
      </c>
      <c r="CC16" s="132"/>
      <c r="CD16" s="132">
        <v>1</v>
      </c>
      <c r="CE16" s="132"/>
      <c r="CF16" s="133">
        <v>1</v>
      </c>
      <c r="CG16" s="134">
        <f>IF(P16=0,"",IF(CF16=0,"",(CF16/P16)))</f>
        <v>0.11111111111111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10000</v>
      </c>
      <c r="CQ16" s="141">
        <v>10000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0.18653846153846</v>
      </c>
      <c r="B17" s="203" t="s">
        <v>94</v>
      </c>
      <c r="C17" s="203"/>
      <c r="D17" s="203" t="s">
        <v>90</v>
      </c>
      <c r="E17" s="203" t="s">
        <v>91</v>
      </c>
      <c r="F17" s="203" t="s">
        <v>65</v>
      </c>
      <c r="G17" s="203" t="s">
        <v>95</v>
      </c>
      <c r="H17" s="90" t="s">
        <v>96</v>
      </c>
      <c r="I17" s="90" t="s">
        <v>97</v>
      </c>
      <c r="J17" s="188">
        <v>520000</v>
      </c>
      <c r="K17" s="81">
        <v>17</v>
      </c>
      <c r="L17" s="81">
        <v>0</v>
      </c>
      <c r="M17" s="81">
        <v>54</v>
      </c>
      <c r="N17" s="91">
        <v>4</v>
      </c>
      <c r="O17" s="92">
        <v>0</v>
      </c>
      <c r="P17" s="93">
        <f>N17+O17</f>
        <v>4</v>
      </c>
      <c r="Q17" s="82">
        <f>IFERROR(P17/M17,"-")</f>
        <v>0.074074074074074</v>
      </c>
      <c r="R17" s="81">
        <v>1</v>
      </c>
      <c r="S17" s="81">
        <v>0</v>
      </c>
      <c r="T17" s="82">
        <f>IFERROR(S17/(O17+P17),"-")</f>
        <v>0</v>
      </c>
      <c r="U17" s="182">
        <f>IFERROR(J17/SUM(P17:P21),"-")</f>
        <v>16250</v>
      </c>
      <c r="V17" s="84">
        <v>1</v>
      </c>
      <c r="W17" s="82">
        <f>IF(P17=0,"-",V17/P17)</f>
        <v>0.25</v>
      </c>
      <c r="X17" s="186">
        <v>4000</v>
      </c>
      <c r="Y17" s="187">
        <f>IFERROR(X17/P17,"-")</f>
        <v>1000</v>
      </c>
      <c r="Z17" s="187">
        <f>IFERROR(X17/V17,"-")</f>
        <v>4000</v>
      </c>
      <c r="AA17" s="188">
        <f>SUM(X17:X21)-SUM(J17:J21)</f>
        <v>-423000</v>
      </c>
      <c r="AB17" s="85">
        <f>SUM(X17:X21)/SUM(J17:J21)</f>
        <v>0.18653846153846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2</v>
      </c>
      <c r="AW17" s="107">
        <f>IF(P17=0,"",IF(AV17=0,"",(AV17/P17)))</f>
        <v>0.5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>
        <v>1</v>
      </c>
      <c r="BQ17" s="122">
        <f>IFERROR(BP17/BN17,"-")</f>
        <v>0.5</v>
      </c>
      <c r="BR17" s="123">
        <v>4000</v>
      </c>
      <c r="BS17" s="124">
        <f>IFERROR(BR17/BN17,"-")</f>
        <v>2000</v>
      </c>
      <c r="BT17" s="125"/>
      <c r="BU17" s="125">
        <v>1</v>
      </c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4000</v>
      </c>
      <c r="CQ17" s="141">
        <v>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63</v>
      </c>
      <c r="E18" s="203" t="s">
        <v>64</v>
      </c>
      <c r="F18" s="203" t="s">
        <v>65</v>
      </c>
      <c r="G18" s="203" t="s">
        <v>95</v>
      </c>
      <c r="H18" s="90" t="s">
        <v>96</v>
      </c>
      <c r="I18" s="90" t="s">
        <v>99</v>
      </c>
      <c r="J18" s="188"/>
      <c r="K18" s="81">
        <v>11</v>
      </c>
      <c r="L18" s="81">
        <v>0</v>
      </c>
      <c r="M18" s="81">
        <v>55</v>
      </c>
      <c r="N18" s="91">
        <v>3</v>
      </c>
      <c r="O18" s="92">
        <v>0</v>
      </c>
      <c r="P18" s="93">
        <f>N18+O18</f>
        <v>3</v>
      </c>
      <c r="Q18" s="82">
        <f>IFERROR(P18/M18,"-")</f>
        <v>0.054545454545455</v>
      </c>
      <c r="R18" s="81">
        <v>0</v>
      </c>
      <c r="S18" s="81">
        <v>1</v>
      </c>
      <c r="T18" s="82">
        <f>IFERROR(S18/(O18+P18),"-")</f>
        <v>0.33333333333333</v>
      </c>
      <c r="U18" s="182"/>
      <c r="V18" s="84">
        <v>1</v>
      </c>
      <c r="W18" s="82">
        <f>IF(P18=0,"-",V18/P18)</f>
        <v>0.33333333333333</v>
      </c>
      <c r="X18" s="186">
        <v>50000</v>
      </c>
      <c r="Y18" s="187">
        <f>IFERROR(X18/P18,"-")</f>
        <v>16666.666666667</v>
      </c>
      <c r="Z18" s="187">
        <f>IFERROR(X18/V18,"-")</f>
        <v>50000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0.66666666666667</v>
      </c>
      <c r="BP18" s="121">
        <v>1</v>
      </c>
      <c r="BQ18" s="122">
        <f>IFERROR(BP18/BN18,"-")</f>
        <v>0.5</v>
      </c>
      <c r="BR18" s="123">
        <v>50000</v>
      </c>
      <c r="BS18" s="124">
        <f>IFERROR(BR18/BN18,"-")</f>
        <v>25000</v>
      </c>
      <c r="BT18" s="125"/>
      <c r="BU18" s="125"/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50000</v>
      </c>
      <c r="CQ18" s="141">
        <v>50000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80</v>
      </c>
      <c r="E19" s="203" t="s">
        <v>101</v>
      </c>
      <c r="F19" s="203" t="s">
        <v>65</v>
      </c>
      <c r="G19" s="203" t="s">
        <v>95</v>
      </c>
      <c r="H19" s="90" t="s">
        <v>96</v>
      </c>
      <c r="I19" s="90" t="s">
        <v>102</v>
      </c>
      <c r="J19" s="188"/>
      <c r="K19" s="81">
        <v>7</v>
      </c>
      <c r="L19" s="81">
        <v>0</v>
      </c>
      <c r="M19" s="81">
        <v>29</v>
      </c>
      <c r="N19" s="91">
        <v>2</v>
      </c>
      <c r="O19" s="92">
        <v>0</v>
      </c>
      <c r="P19" s="93">
        <f>N19+O19</f>
        <v>2</v>
      </c>
      <c r="Q19" s="82">
        <f>IFERROR(P19/M19,"-")</f>
        <v>0.068965517241379</v>
      </c>
      <c r="R19" s="81">
        <v>0</v>
      </c>
      <c r="S19" s="81">
        <v>2</v>
      </c>
      <c r="T19" s="82">
        <f>IFERROR(S19/(O19+P19),"-")</f>
        <v>1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104</v>
      </c>
      <c r="E20" s="203" t="s">
        <v>105</v>
      </c>
      <c r="F20" s="203" t="s">
        <v>65</v>
      </c>
      <c r="G20" s="203" t="s">
        <v>95</v>
      </c>
      <c r="H20" s="90" t="s">
        <v>96</v>
      </c>
      <c r="I20" s="90" t="s">
        <v>106</v>
      </c>
      <c r="J20" s="188"/>
      <c r="K20" s="81">
        <v>23</v>
      </c>
      <c r="L20" s="81">
        <v>0</v>
      </c>
      <c r="M20" s="81">
        <v>53</v>
      </c>
      <c r="N20" s="91">
        <v>9</v>
      </c>
      <c r="O20" s="92">
        <v>0</v>
      </c>
      <c r="P20" s="93">
        <f>N20+O20</f>
        <v>9</v>
      </c>
      <c r="Q20" s="82">
        <f>IFERROR(P20/M20,"-")</f>
        <v>0.16981132075472</v>
      </c>
      <c r="R20" s="81">
        <v>0</v>
      </c>
      <c r="S20" s="81">
        <v>5</v>
      </c>
      <c r="T20" s="82">
        <f>IFERROR(S20/(O20+P20),"-")</f>
        <v>0.55555555555556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5</v>
      </c>
      <c r="BF20" s="113">
        <f>IF(P20=0,"",IF(BE20=0,"",(BE20/P20)))</f>
        <v>0.55555555555556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0.11111111111111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107</v>
      </c>
      <c r="C21" s="203"/>
      <c r="D21" s="203" t="s">
        <v>76</v>
      </c>
      <c r="E21" s="203" t="s">
        <v>76</v>
      </c>
      <c r="F21" s="203" t="s">
        <v>77</v>
      </c>
      <c r="G21" s="203" t="s">
        <v>78</v>
      </c>
      <c r="H21" s="90"/>
      <c r="I21" s="90"/>
      <c r="J21" s="188"/>
      <c r="K21" s="81">
        <v>116</v>
      </c>
      <c r="L21" s="81">
        <v>76</v>
      </c>
      <c r="M21" s="81">
        <v>17</v>
      </c>
      <c r="N21" s="91">
        <v>14</v>
      </c>
      <c r="O21" s="92">
        <v>0</v>
      </c>
      <c r="P21" s="93">
        <f>N21+O21</f>
        <v>14</v>
      </c>
      <c r="Q21" s="82">
        <f>IFERROR(P21/M21,"-")</f>
        <v>0.82352941176471</v>
      </c>
      <c r="R21" s="81">
        <v>1</v>
      </c>
      <c r="S21" s="81">
        <v>5</v>
      </c>
      <c r="T21" s="82">
        <f>IFERROR(S21/(O21+P21),"-")</f>
        <v>0.35714285714286</v>
      </c>
      <c r="U21" s="182"/>
      <c r="V21" s="84">
        <v>4</v>
      </c>
      <c r="W21" s="82">
        <f>IF(P21=0,"-",V21/P21)</f>
        <v>0.28571428571429</v>
      </c>
      <c r="X21" s="186">
        <v>43000</v>
      </c>
      <c r="Y21" s="187">
        <f>IFERROR(X21/P21,"-")</f>
        <v>3071.4285714286</v>
      </c>
      <c r="Z21" s="187">
        <f>IFERROR(X21/V21,"-")</f>
        <v>10750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5</v>
      </c>
      <c r="BF21" s="113">
        <f>IF(P21=0,"",IF(BE21=0,"",(BE21/P21)))</f>
        <v>0.35714285714286</v>
      </c>
      <c r="BG21" s="112">
        <v>1</v>
      </c>
      <c r="BH21" s="114">
        <f>IFERROR(BG21/BE21,"-")</f>
        <v>0.2</v>
      </c>
      <c r="BI21" s="115">
        <v>1000</v>
      </c>
      <c r="BJ21" s="116">
        <f>IFERROR(BI21/BE21,"-")</f>
        <v>200</v>
      </c>
      <c r="BK21" s="117">
        <v>1</v>
      </c>
      <c r="BL21" s="117"/>
      <c r="BM21" s="117"/>
      <c r="BN21" s="119">
        <v>2</v>
      </c>
      <c r="BO21" s="120">
        <f>IF(P21=0,"",IF(BN21=0,"",(BN21/P21)))</f>
        <v>0.14285714285714</v>
      </c>
      <c r="BP21" s="121">
        <v>1</v>
      </c>
      <c r="BQ21" s="122">
        <f>IFERROR(BP21/BN21,"-")</f>
        <v>0.5</v>
      </c>
      <c r="BR21" s="123">
        <v>3000</v>
      </c>
      <c r="BS21" s="124">
        <f>IFERROR(BR21/BN21,"-")</f>
        <v>1500</v>
      </c>
      <c r="BT21" s="125">
        <v>1</v>
      </c>
      <c r="BU21" s="125"/>
      <c r="BV21" s="125"/>
      <c r="BW21" s="126">
        <v>4</v>
      </c>
      <c r="BX21" s="127">
        <f>IF(P21=0,"",IF(BW21=0,"",(BW21/P21)))</f>
        <v>0.28571428571429</v>
      </c>
      <c r="BY21" s="128">
        <v>2</v>
      </c>
      <c r="BZ21" s="129">
        <f>IFERROR(BY21/BW21,"-")</f>
        <v>0.5</v>
      </c>
      <c r="CA21" s="130">
        <v>37000</v>
      </c>
      <c r="CB21" s="131">
        <f>IFERROR(CA21/BW21,"-")</f>
        <v>9250</v>
      </c>
      <c r="CC21" s="132">
        <v>1</v>
      </c>
      <c r="CD21" s="132"/>
      <c r="CE21" s="132">
        <v>1</v>
      </c>
      <c r="CF21" s="133">
        <v>3</v>
      </c>
      <c r="CG21" s="134">
        <f>IF(P21=0,"",IF(CF21=0,"",(CF21/P21)))</f>
        <v>0.21428571428571</v>
      </c>
      <c r="CH21" s="135">
        <v>1</v>
      </c>
      <c r="CI21" s="136">
        <f>IFERROR(CH21/CF21,"-")</f>
        <v>0.33333333333333</v>
      </c>
      <c r="CJ21" s="137">
        <v>5000</v>
      </c>
      <c r="CK21" s="138">
        <f>IFERROR(CJ21/CF21,"-")</f>
        <v>1666.6666666667</v>
      </c>
      <c r="CL21" s="139">
        <v>1</v>
      </c>
      <c r="CM21" s="139"/>
      <c r="CN21" s="139"/>
      <c r="CO21" s="140">
        <v>4</v>
      </c>
      <c r="CP21" s="141">
        <v>43000</v>
      </c>
      <c r="CQ21" s="141">
        <v>34000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0.092857142857143</v>
      </c>
      <c r="B22" s="203" t="s">
        <v>108</v>
      </c>
      <c r="C22" s="203"/>
      <c r="D22" s="203" t="s">
        <v>90</v>
      </c>
      <c r="E22" s="203" t="s">
        <v>91</v>
      </c>
      <c r="F22" s="203" t="s">
        <v>65</v>
      </c>
      <c r="G22" s="203" t="s">
        <v>109</v>
      </c>
      <c r="H22" s="90" t="s">
        <v>96</v>
      </c>
      <c r="I22" s="90"/>
      <c r="J22" s="188">
        <v>280000</v>
      </c>
      <c r="K22" s="81">
        <v>12</v>
      </c>
      <c r="L22" s="81">
        <v>0</v>
      </c>
      <c r="M22" s="81">
        <v>53</v>
      </c>
      <c r="N22" s="91">
        <v>3</v>
      </c>
      <c r="O22" s="92">
        <v>0</v>
      </c>
      <c r="P22" s="93">
        <f>N22+O22</f>
        <v>3</v>
      </c>
      <c r="Q22" s="82">
        <f>IFERROR(P22/M22,"-")</f>
        <v>0.056603773584906</v>
      </c>
      <c r="R22" s="81">
        <v>0</v>
      </c>
      <c r="S22" s="81">
        <v>0</v>
      </c>
      <c r="T22" s="82">
        <f>IFERROR(S22/(O22+P22),"-")</f>
        <v>0</v>
      </c>
      <c r="U22" s="182">
        <f>IFERROR(J22/SUM(P22:P26),"-")</f>
        <v>14000</v>
      </c>
      <c r="V22" s="84">
        <v>1</v>
      </c>
      <c r="W22" s="82">
        <f>IF(P22=0,"-",V22/P22)</f>
        <v>0.33333333333333</v>
      </c>
      <c r="X22" s="186">
        <v>1000</v>
      </c>
      <c r="Y22" s="187">
        <f>IFERROR(X22/P22,"-")</f>
        <v>333.33333333333</v>
      </c>
      <c r="Z22" s="187">
        <f>IFERROR(X22/V22,"-")</f>
        <v>1000</v>
      </c>
      <c r="AA22" s="188">
        <f>SUM(X22:X26)-SUM(J22:J26)</f>
        <v>-254000</v>
      </c>
      <c r="AB22" s="85">
        <f>SUM(X22:X26)/SUM(J22:J26)</f>
        <v>0.092857142857143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0.66666666666667</v>
      </c>
      <c r="BG22" s="112">
        <v>1</v>
      </c>
      <c r="BH22" s="114">
        <f>IFERROR(BG22/BE22,"-")</f>
        <v>0.5</v>
      </c>
      <c r="BI22" s="115">
        <v>1000</v>
      </c>
      <c r="BJ22" s="116">
        <f>IFERROR(BI22/BE22,"-")</f>
        <v>500</v>
      </c>
      <c r="BK22" s="117">
        <v>1</v>
      </c>
      <c r="BL22" s="117"/>
      <c r="BM22" s="117"/>
      <c r="BN22" s="119">
        <v>1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1000</v>
      </c>
      <c r="CQ22" s="141">
        <v>1000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110</v>
      </c>
      <c r="C23" s="203"/>
      <c r="D23" s="203" t="s">
        <v>63</v>
      </c>
      <c r="E23" s="203" t="s">
        <v>64</v>
      </c>
      <c r="F23" s="203" t="s">
        <v>65</v>
      </c>
      <c r="G23" s="203" t="s">
        <v>109</v>
      </c>
      <c r="H23" s="90" t="s">
        <v>96</v>
      </c>
      <c r="I23" s="90"/>
      <c r="J23" s="188"/>
      <c r="K23" s="81">
        <v>8</v>
      </c>
      <c r="L23" s="81">
        <v>0</v>
      </c>
      <c r="M23" s="81">
        <v>28</v>
      </c>
      <c r="N23" s="91">
        <v>2</v>
      </c>
      <c r="O23" s="92">
        <v>0</v>
      </c>
      <c r="P23" s="93">
        <f>N23+O23</f>
        <v>2</v>
      </c>
      <c r="Q23" s="82">
        <f>IFERROR(P23/M23,"-")</f>
        <v>0.071428571428571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0.5</v>
      </c>
      <c r="X23" s="186">
        <v>5000</v>
      </c>
      <c r="Y23" s="187">
        <f>IFERROR(X23/P23,"-")</f>
        <v>2500</v>
      </c>
      <c r="Z23" s="187">
        <f>IFERROR(X23/V23,"-")</f>
        <v>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>
        <v>1</v>
      </c>
      <c r="BH23" s="114">
        <f>IFERROR(BG23/BE23,"-")</f>
        <v>1</v>
      </c>
      <c r="BI23" s="115">
        <v>5000</v>
      </c>
      <c r="BJ23" s="116">
        <f>IFERROR(BI23/BE23,"-")</f>
        <v>5000</v>
      </c>
      <c r="BK23" s="117">
        <v>1</v>
      </c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5000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80</v>
      </c>
      <c r="E24" s="203" t="s">
        <v>101</v>
      </c>
      <c r="F24" s="203" t="s">
        <v>65</v>
      </c>
      <c r="G24" s="203" t="s">
        <v>109</v>
      </c>
      <c r="H24" s="90" t="s">
        <v>96</v>
      </c>
      <c r="I24" s="90"/>
      <c r="J24" s="188"/>
      <c r="K24" s="81">
        <v>6</v>
      </c>
      <c r="L24" s="81">
        <v>0</v>
      </c>
      <c r="M24" s="81">
        <v>16</v>
      </c>
      <c r="N24" s="91">
        <v>3</v>
      </c>
      <c r="O24" s="92">
        <v>0</v>
      </c>
      <c r="P24" s="93">
        <f>N24+O24</f>
        <v>3</v>
      </c>
      <c r="Q24" s="82">
        <f>IFERROR(P24/M24,"-")</f>
        <v>0.1875</v>
      </c>
      <c r="R24" s="81">
        <v>0</v>
      </c>
      <c r="S24" s="81">
        <v>2</v>
      </c>
      <c r="T24" s="82">
        <f>IFERROR(S24/(O24+P24),"-")</f>
        <v>0.66666666666667</v>
      </c>
      <c r="U24" s="182"/>
      <c r="V24" s="84">
        <v>1</v>
      </c>
      <c r="W24" s="82">
        <f>IF(P24=0,"-",V24/P24)</f>
        <v>0.33333333333333</v>
      </c>
      <c r="X24" s="186">
        <v>10000</v>
      </c>
      <c r="Y24" s="187">
        <f>IFERROR(X24/P24,"-")</f>
        <v>3333.3333333333</v>
      </c>
      <c r="Z24" s="187">
        <f>IFERROR(X24/V24,"-")</f>
        <v>10000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0.66666666666667</v>
      </c>
      <c r="BP24" s="121">
        <v>1</v>
      </c>
      <c r="BQ24" s="122">
        <f>IFERROR(BP24/BN24,"-")</f>
        <v>0.5</v>
      </c>
      <c r="BR24" s="123">
        <v>10000</v>
      </c>
      <c r="BS24" s="124">
        <f>IFERROR(BR24/BN24,"-")</f>
        <v>5000</v>
      </c>
      <c r="BT24" s="125"/>
      <c r="BU24" s="125">
        <v>1</v>
      </c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10000</v>
      </c>
      <c r="CQ24" s="141">
        <v>10000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112</v>
      </c>
      <c r="C25" s="203"/>
      <c r="D25" s="203" t="s">
        <v>104</v>
      </c>
      <c r="E25" s="203" t="s">
        <v>105</v>
      </c>
      <c r="F25" s="203" t="s">
        <v>65</v>
      </c>
      <c r="G25" s="203" t="s">
        <v>109</v>
      </c>
      <c r="H25" s="90" t="s">
        <v>96</v>
      </c>
      <c r="I25" s="90"/>
      <c r="J25" s="188"/>
      <c r="K25" s="81">
        <v>5</v>
      </c>
      <c r="L25" s="81">
        <v>0</v>
      </c>
      <c r="M25" s="81">
        <v>22</v>
      </c>
      <c r="N25" s="91">
        <v>4</v>
      </c>
      <c r="O25" s="92">
        <v>0</v>
      </c>
      <c r="P25" s="93">
        <f>N25+O25</f>
        <v>4</v>
      </c>
      <c r="Q25" s="82">
        <f>IFERROR(P25/M25,"-")</f>
        <v>0.18181818181818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113</v>
      </c>
      <c r="C26" s="203"/>
      <c r="D26" s="203" t="s">
        <v>76</v>
      </c>
      <c r="E26" s="203" t="s">
        <v>76</v>
      </c>
      <c r="F26" s="203" t="s">
        <v>77</v>
      </c>
      <c r="G26" s="203" t="s">
        <v>78</v>
      </c>
      <c r="H26" s="90"/>
      <c r="I26" s="90"/>
      <c r="J26" s="188"/>
      <c r="K26" s="81">
        <v>109</v>
      </c>
      <c r="L26" s="81">
        <v>49</v>
      </c>
      <c r="M26" s="81">
        <v>27</v>
      </c>
      <c r="N26" s="91">
        <v>8</v>
      </c>
      <c r="O26" s="92">
        <v>0</v>
      </c>
      <c r="P26" s="93">
        <f>N26+O26</f>
        <v>8</v>
      </c>
      <c r="Q26" s="82">
        <f>IFERROR(P26/M26,"-")</f>
        <v>0.2962962962963</v>
      </c>
      <c r="R26" s="81">
        <v>0</v>
      </c>
      <c r="S26" s="81">
        <v>2</v>
      </c>
      <c r="T26" s="82">
        <f>IFERROR(S26/(O26+P26),"-")</f>
        <v>0.25</v>
      </c>
      <c r="U26" s="182"/>
      <c r="V26" s="84">
        <v>1</v>
      </c>
      <c r="W26" s="82">
        <f>IF(P26=0,"-",V26/P26)</f>
        <v>0.125</v>
      </c>
      <c r="X26" s="186">
        <v>10000</v>
      </c>
      <c r="Y26" s="187">
        <f>IFERROR(X26/P26,"-")</f>
        <v>1250</v>
      </c>
      <c r="Z26" s="187">
        <f>IFERROR(X26/V26,"-")</f>
        <v>10000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0.125</v>
      </c>
      <c r="AX26" s="106">
        <v>1</v>
      </c>
      <c r="AY26" s="108">
        <f>IFERROR(AX26/AV26,"-")</f>
        <v>1</v>
      </c>
      <c r="AZ26" s="109">
        <v>10000</v>
      </c>
      <c r="BA26" s="110">
        <f>IFERROR(AZ26/AV26,"-")</f>
        <v>10000</v>
      </c>
      <c r="BB26" s="111"/>
      <c r="BC26" s="111">
        <v>1</v>
      </c>
      <c r="BD26" s="111"/>
      <c r="BE26" s="112">
        <v>5</v>
      </c>
      <c r="BF26" s="113">
        <f>IF(P26=0,"",IF(BE26=0,"",(BE26/P26)))</f>
        <v>0.625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0.125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0.125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10000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7.3225</v>
      </c>
      <c r="B27" s="203" t="s">
        <v>114</v>
      </c>
      <c r="C27" s="203"/>
      <c r="D27" s="203" t="s">
        <v>115</v>
      </c>
      <c r="E27" s="203" t="s">
        <v>116</v>
      </c>
      <c r="F27" s="203" t="s">
        <v>65</v>
      </c>
      <c r="G27" s="203" t="s">
        <v>70</v>
      </c>
      <c r="H27" s="90" t="s">
        <v>117</v>
      </c>
      <c r="I27" s="90" t="s">
        <v>118</v>
      </c>
      <c r="J27" s="188">
        <v>400000</v>
      </c>
      <c r="K27" s="81">
        <v>25</v>
      </c>
      <c r="L27" s="81">
        <v>0</v>
      </c>
      <c r="M27" s="81">
        <v>109</v>
      </c>
      <c r="N27" s="91">
        <v>8</v>
      </c>
      <c r="O27" s="92">
        <v>0</v>
      </c>
      <c r="P27" s="93">
        <f>N27+O27</f>
        <v>8</v>
      </c>
      <c r="Q27" s="82">
        <f>IFERROR(P27/M27,"-")</f>
        <v>0.073394495412844</v>
      </c>
      <c r="R27" s="81">
        <v>1</v>
      </c>
      <c r="S27" s="81">
        <v>1</v>
      </c>
      <c r="T27" s="82">
        <f>IFERROR(S27/(O27+P27),"-")</f>
        <v>0.125</v>
      </c>
      <c r="U27" s="182">
        <f>IFERROR(J27/SUM(P27:P31),"-")</f>
        <v>6250</v>
      </c>
      <c r="V27" s="84">
        <v>2</v>
      </c>
      <c r="W27" s="82">
        <f>IF(P27=0,"-",V27/P27)</f>
        <v>0.25</v>
      </c>
      <c r="X27" s="186">
        <v>65000</v>
      </c>
      <c r="Y27" s="187">
        <f>IFERROR(X27/P27,"-")</f>
        <v>8125</v>
      </c>
      <c r="Z27" s="187">
        <f>IFERROR(X27/V27,"-")</f>
        <v>32500</v>
      </c>
      <c r="AA27" s="188">
        <f>SUM(X27:X31)-SUM(J27:J31)</f>
        <v>2529000</v>
      </c>
      <c r="AB27" s="85">
        <f>SUM(X27:X31)/SUM(J27:J31)</f>
        <v>7.3225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5</v>
      </c>
      <c r="BF27" s="113">
        <f>IF(P27=0,"",IF(BE27=0,"",(BE27/P27)))</f>
        <v>0.625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0.375</v>
      </c>
      <c r="BP27" s="121">
        <v>2</v>
      </c>
      <c r="BQ27" s="122">
        <f>IFERROR(BP27/BN27,"-")</f>
        <v>0.66666666666667</v>
      </c>
      <c r="BR27" s="123">
        <v>65000</v>
      </c>
      <c r="BS27" s="124">
        <f>IFERROR(BR27/BN27,"-")</f>
        <v>21666.666666667</v>
      </c>
      <c r="BT27" s="125">
        <v>1</v>
      </c>
      <c r="BU27" s="125"/>
      <c r="BV27" s="125">
        <v>1</v>
      </c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65000</v>
      </c>
      <c r="CQ27" s="141">
        <v>60000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119</v>
      </c>
      <c r="C28" s="203"/>
      <c r="D28" s="203" t="s">
        <v>115</v>
      </c>
      <c r="E28" s="203" t="s">
        <v>120</v>
      </c>
      <c r="F28" s="203" t="s">
        <v>65</v>
      </c>
      <c r="G28" s="203"/>
      <c r="H28" s="90" t="s">
        <v>117</v>
      </c>
      <c r="I28" s="90"/>
      <c r="J28" s="188"/>
      <c r="K28" s="81">
        <v>25</v>
      </c>
      <c r="L28" s="81">
        <v>0</v>
      </c>
      <c r="M28" s="81">
        <v>132</v>
      </c>
      <c r="N28" s="91">
        <v>8</v>
      </c>
      <c r="O28" s="92">
        <v>0</v>
      </c>
      <c r="P28" s="93">
        <f>N28+O28</f>
        <v>8</v>
      </c>
      <c r="Q28" s="82">
        <f>IFERROR(P28/M28,"-")</f>
        <v>0.060606060606061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2</v>
      </c>
      <c r="W28" s="82">
        <f>IF(P28=0,"-",V28/P28)</f>
        <v>0.25</v>
      </c>
      <c r="X28" s="186">
        <v>5500</v>
      </c>
      <c r="Y28" s="187">
        <f>IFERROR(X28/P28,"-")</f>
        <v>687.5</v>
      </c>
      <c r="Z28" s="187">
        <f>IFERROR(X28/V28,"-")</f>
        <v>2750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0.125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4</v>
      </c>
      <c r="BO28" s="120">
        <f>IF(P28=0,"",IF(BN28=0,"",(BN28/P28)))</f>
        <v>0.5</v>
      </c>
      <c r="BP28" s="121">
        <v>2</v>
      </c>
      <c r="BQ28" s="122">
        <f>IFERROR(BP28/BN28,"-")</f>
        <v>0.5</v>
      </c>
      <c r="BR28" s="123">
        <v>5500</v>
      </c>
      <c r="BS28" s="124">
        <f>IFERROR(BR28/BN28,"-")</f>
        <v>1375</v>
      </c>
      <c r="BT28" s="125">
        <v>2</v>
      </c>
      <c r="BU28" s="125"/>
      <c r="BV28" s="125"/>
      <c r="BW28" s="126">
        <v>1</v>
      </c>
      <c r="BX28" s="127">
        <f>IF(P28=0,"",IF(BW28=0,"",(BW28/P28)))</f>
        <v>0.125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5500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121</v>
      </c>
      <c r="C29" s="203"/>
      <c r="D29" s="203" t="s">
        <v>115</v>
      </c>
      <c r="E29" s="203" t="s">
        <v>122</v>
      </c>
      <c r="F29" s="203" t="s">
        <v>65</v>
      </c>
      <c r="G29" s="203"/>
      <c r="H29" s="90" t="s">
        <v>117</v>
      </c>
      <c r="I29" s="90"/>
      <c r="J29" s="188"/>
      <c r="K29" s="81">
        <v>22</v>
      </c>
      <c r="L29" s="81">
        <v>0</v>
      </c>
      <c r="M29" s="81">
        <v>113</v>
      </c>
      <c r="N29" s="91">
        <v>7</v>
      </c>
      <c r="O29" s="92">
        <v>0</v>
      </c>
      <c r="P29" s="93">
        <f>N29+O29</f>
        <v>7</v>
      </c>
      <c r="Q29" s="82">
        <f>IFERROR(P29/M29,"-")</f>
        <v>0.061946902654867</v>
      </c>
      <c r="R29" s="81">
        <v>1</v>
      </c>
      <c r="S29" s="81">
        <v>3</v>
      </c>
      <c r="T29" s="82">
        <f>IFERROR(S29/(O29+P29),"-")</f>
        <v>0.42857142857143</v>
      </c>
      <c r="U29" s="182"/>
      <c r="V29" s="84">
        <v>2</v>
      </c>
      <c r="W29" s="82">
        <f>IF(P29=0,"-",V29/P29)</f>
        <v>0.28571428571429</v>
      </c>
      <c r="X29" s="186">
        <v>6000</v>
      </c>
      <c r="Y29" s="187">
        <f>IFERROR(X29/P29,"-")</f>
        <v>857.14285714286</v>
      </c>
      <c r="Z29" s="187">
        <f>IFERROR(X29/V29,"-")</f>
        <v>3000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0.14285714285714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0.14285714285714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0.42857142857143</v>
      </c>
      <c r="BP29" s="121">
        <v>1</v>
      </c>
      <c r="BQ29" s="122">
        <f>IFERROR(BP29/BN29,"-")</f>
        <v>0.33333333333333</v>
      </c>
      <c r="BR29" s="123">
        <v>5000</v>
      </c>
      <c r="BS29" s="124">
        <f>IFERROR(BR29/BN29,"-")</f>
        <v>1666.6666666667</v>
      </c>
      <c r="BT29" s="125">
        <v>1</v>
      </c>
      <c r="BU29" s="125"/>
      <c r="BV29" s="125"/>
      <c r="BW29" s="126">
        <v>2</v>
      </c>
      <c r="BX29" s="127">
        <f>IF(P29=0,"",IF(BW29=0,"",(BW29/P29)))</f>
        <v>0.28571428571429</v>
      </c>
      <c r="BY29" s="128">
        <v>1</v>
      </c>
      <c r="BZ29" s="129">
        <f>IFERROR(BY29/BW29,"-")</f>
        <v>0.5</v>
      </c>
      <c r="CA29" s="130">
        <v>1000</v>
      </c>
      <c r="CB29" s="131">
        <f>IFERROR(CA29/BW29,"-")</f>
        <v>500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6000</v>
      </c>
      <c r="CQ29" s="141">
        <v>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123</v>
      </c>
      <c r="C30" s="203"/>
      <c r="D30" s="203" t="s">
        <v>115</v>
      </c>
      <c r="E30" s="203"/>
      <c r="F30" s="203" t="s">
        <v>65</v>
      </c>
      <c r="G30" s="203"/>
      <c r="H30" s="90" t="s">
        <v>117</v>
      </c>
      <c r="I30" s="90"/>
      <c r="J30" s="188"/>
      <c r="K30" s="81">
        <v>9</v>
      </c>
      <c r="L30" s="81">
        <v>0</v>
      </c>
      <c r="M30" s="81">
        <v>78</v>
      </c>
      <c r="N30" s="91">
        <v>4</v>
      </c>
      <c r="O30" s="92">
        <v>0</v>
      </c>
      <c r="P30" s="93">
        <f>N30+O30</f>
        <v>4</v>
      </c>
      <c r="Q30" s="82">
        <f>IFERROR(P30/M30,"-")</f>
        <v>0.051282051282051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0.25</v>
      </c>
      <c r="X30" s="186">
        <v>12000</v>
      </c>
      <c r="Y30" s="187">
        <f>IFERROR(X30/P30,"-")</f>
        <v>3000</v>
      </c>
      <c r="Z30" s="187">
        <f>IFERROR(X30/V30,"-")</f>
        <v>12000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0.5</v>
      </c>
      <c r="BG30" s="112">
        <v>1</v>
      </c>
      <c r="BH30" s="114">
        <f>IFERROR(BG30/BE30,"-")</f>
        <v>0.5</v>
      </c>
      <c r="BI30" s="115">
        <v>12000</v>
      </c>
      <c r="BJ30" s="116">
        <f>IFERROR(BI30/BE30,"-")</f>
        <v>6000</v>
      </c>
      <c r="BK30" s="117"/>
      <c r="BL30" s="117"/>
      <c r="BM30" s="117">
        <v>1</v>
      </c>
      <c r="BN30" s="119">
        <v>1</v>
      </c>
      <c r="BO30" s="120">
        <f>IF(P30=0,"",IF(BN30=0,"",(BN30/P30)))</f>
        <v>0.25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12000</v>
      </c>
      <c r="CQ30" s="141">
        <v>12000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76</v>
      </c>
      <c r="E31" s="203" t="s">
        <v>76</v>
      </c>
      <c r="F31" s="203" t="s">
        <v>77</v>
      </c>
      <c r="G31" s="203"/>
      <c r="H31" s="90"/>
      <c r="I31" s="90"/>
      <c r="J31" s="188"/>
      <c r="K31" s="81">
        <v>387</v>
      </c>
      <c r="L31" s="81">
        <v>162</v>
      </c>
      <c r="M31" s="81">
        <v>112</v>
      </c>
      <c r="N31" s="91">
        <v>36</v>
      </c>
      <c r="O31" s="92">
        <v>1</v>
      </c>
      <c r="P31" s="93">
        <f>N31+O31</f>
        <v>37</v>
      </c>
      <c r="Q31" s="82">
        <f>IFERROR(P31/M31,"-")</f>
        <v>0.33035714285714</v>
      </c>
      <c r="R31" s="81">
        <v>8</v>
      </c>
      <c r="S31" s="81">
        <v>8</v>
      </c>
      <c r="T31" s="82">
        <f>IFERROR(S31/(O31+P31),"-")</f>
        <v>0.21052631578947</v>
      </c>
      <c r="U31" s="182"/>
      <c r="V31" s="84">
        <v>11</v>
      </c>
      <c r="W31" s="82">
        <f>IF(P31=0,"-",V31/P31)</f>
        <v>0.2972972972973</v>
      </c>
      <c r="X31" s="186">
        <v>2840500</v>
      </c>
      <c r="Y31" s="187">
        <f>IFERROR(X31/P31,"-")</f>
        <v>76770.27027027</v>
      </c>
      <c r="Z31" s="187">
        <f>IFERROR(X31/V31,"-")</f>
        <v>258227.27272727</v>
      </c>
      <c r="AA31" s="188"/>
      <c r="AB31" s="85"/>
      <c r="AC31" s="79"/>
      <c r="AD31" s="94">
        <v>1</v>
      </c>
      <c r="AE31" s="95">
        <f>IF(P31=0,"",IF(AD31=0,"",(AD31/P31)))</f>
        <v>0.027027027027027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0.027027027027027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4</v>
      </c>
      <c r="BF31" s="113">
        <f>IF(P31=0,"",IF(BE31=0,"",(BE31/P31)))</f>
        <v>0.10810810810811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13</v>
      </c>
      <c r="BO31" s="120">
        <f>IF(P31=0,"",IF(BN31=0,"",(BN31/P31)))</f>
        <v>0.35135135135135</v>
      </c>
      <c r="BP31" s="121">
        <v>4</v>
      </c>
      <c r="BQ31" s="122">
        <f>IFERROR(BP31/BN31,"-")</f>
        <v>0.30769230769231</v>
      </c>
      <c r="BR31" s="123">
        <v>75000</v>
      </c>
      <c r="BS31" s="124">
        <f>IFERROR(BR31/BN31,"-")</f>
        <v>5769.2307692308</v>
      </c>
      <c r="BT31" s="125"/>
      <c r="BU31" s="125">
        <v>2</v>
      </c>
      <c r="BV31" s="125">
        <v>2</v>
      </c>
      <c r="BW31" s="126">
        <v>12</v>
      </c>
      <c r="BX31" s="127">
        <f>IF(P31=0,"",IF(BW31=0,"",(BW31/P31)))</f>
        <v>0.32432432432432</v>
      </c>
      <c r="BY31" s="128">
        <v>4</v>
      </c>
      <c r="BZ31" s="129">
        <f>IFERROR(BY31/BW31,"-")</f>
        <v>0.33333333333333</v>
      </c>
      <c r="CA31" s="130">
        <v>544000</v>
      </c>
      <c r="CB31" s="131">
        <f>IFERROR(CA31/BW31,"-")</f>
        <v>45333.333333333</v>
      </c>
      <c r="CC31" s="132">
        <v>1</v>
      </c>
      <c r="CD31" s="132">
        <v>1</v>
      </c>
      <c r="CE31" s="132">
        <v>2</v>
      </c>
      <c r="CF31" s="133">
        <v>6</v>
      </c>
      <c r="CG31" s="134">
        <f>IF(P31=0,"",IF(CF31=0,"",(CF31/P31)))</f>
        <v>0.16216216216216</v>
      </c>
      <c r="CH31" s="135">
        <v>5</v>
      </c>
      <c r="CI31" s="136">
        <f>IFERROR(CH31/CF31,"-")</f>
        <v>0.83333333333333</v>
      </c>
      <c r="CJ31" s="137">
        <v>2277500</v>
      </c>
      <c r="CK31" s="138">
        <f>IFERROR(CJ31/CF31,"-")</f>
        <v>379583.33333333</v>
      </c>
      <c r="CL31" s="139">
        <v>2</v>
      </c>
      <c r="CM31" s="139">
        <v>1</v>
      </c>
      <c r="CN31" s="139">
        <v>2</v>
      </c>
      <c r="CO31" s="140">
        <v>11</v>
      </c>
      <c r="CP31" s="141">
        <v>2840500</v>
      </c>
      <c r="CQ31" s="141">
        <v>1905000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0.59226666666667</v>
      </c>
      <c r="B32" s="203" t="s">
        <v>125</v>
      </c>
      <c r="C32" s="203"/>
      <c r="D32" s="203" t="s">
        <v>104</v>
      </c>
      <c r="E32" s="203" t="s">
        <v>116</v>
      </c>
      <c r="F32" s="203" t="s">
        <v>65</v>
      </c>
      <c r="G32" s="203" t="s">
        <v>126</v>
      </c>
      <c r="H32" s="90" t="s">
        <v>117</v>
      </c>
      <c r="I32" s="90" t="s">
        <v>118</v>
      </c>
      <c r="J32" s="188">
        <v>300000</v>
      </c>
      <c r="K32" s="81">
        <v>18</v>
      </c>
      <c r="L32" s="81">
        <v>0</v>
      </c>
      <c r="M32" s="81">
        <v>49</v>
      </c>
      <c r="N32" s="91">
        <v>3</v>
      </c>
      <c r="O32" s="92">
        <v>0</v>
      </c>
      <c r="P32" s="93">
        <f>N32+O32</f>
        <v>3</v>
      </c>
      <c r="Q32" s="82">
        <f>IFERROR(P32/M32,"-")</f>
        <v>0.061224489795918</v>
      </c>
      <c r="R32" s="81">
        <v>0</v>
      </c>
      <c r="S32" s="81">
        <v>0</v>
      </c>
      <c r="T32" s="82">
        <f>IFERROR(S32/(O32+P32),"-")</f>
        <v>0</v>
      </c>
      <c r="U32" s="182">
        <f>IFERROR(J32/SUM(P32:P36),"-")</f>
        <v>6666.6666666667</v>
      </c>
      <c r="V32" s="84">
        <v>1</v>
      </c>
      <c r="W32" s="82">
        <f>IF(P32=0,"-",V32/P32)</f>
        <v>0.33333333333333</v>
      </c>
      <c r="X32" s="186">
        <v>30000</v>
      </c>
      <c r="Y32" s="187">
        <f>IFERROR(X32/P32,"-")</f>
        <v>10000</v>
      </c>
      <c r="Z32" s="187">
        <f>IFERROR(X32/V32,"-")</f>
        <v>30000</v>
      </c>
      <c r="AA32" s="188">
        <f>SUM(X32:X36)-SUM(J32:J36)</f>
        <v>-122320</v>
      </c>
      <c r="AB32" s="85">
        <f>SUM(X32:X36)/SUM(J32:J36)</f>
        <v>0.59226666666667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0.66666666666667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0.33333333333333</v>
      </c>
      <c r="CH32" s="135">
        <v>1</v>
      </c>
      <c r="CI32" s="136">
        <f>IFERROR(CH32/CF32,"-")</f>
        <v>1</v>
      </c>
      <c r="CJ32" s="137">
        <v>30000</v>
      </c>
      <c r="CK32" s="138">
        <f>IFERROR(CJ32/CF32,"-")</f>
        <v>30000</v>
      </c>
      <c r="CL32" s="139"/>
      <c r="CM32" s="139"/>
      <c r="CN32" s="139">
        <v>1</v>
      </c>
      <c r="CO32" s="140">
        <v>1</v>
      </c>
      <c r="CP32" s="141">
        <v>30000</v>
      </c>
      <c r="CQ32" s="141">
        <v>30000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127</v>
      </c>
      <c r="C33" s="203"/>
      <c r="D33" s="203" t="s">
        <v>104</v>
      </c>
      <c r="E33" s="203" t="s">
        <v>120</v>
      </c>
      <c r="F33" s="203" t="s">
        <v>65</v>
      </c>
      <c r="G33" s="203"/>
      <c r="H33" s="90" t="s">
        <v>117</v>
      </c>
      <c r="I33" s="90"/>
      <c r="J33" s="188"/>
      <c r="K33" s="81">
        <v>5</v>
      </c>
      <c r="L33" s="81">
        <v>0</v>
      </c>
      <c r="M33" s="81">
        <v>85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104</v>
      </c>
      <c r="E34" s="203" t="s">
        <v>122</v>
      </c>
      <c r="F34" s="203" t="s">
        <v>65</v>
      </c>
      <c r="G34" s="203"/>
      <c r="H34" s="90" t="s">
        <v>117</v>
      </c>
      <c r="I34" s="90"/>
      <c r="J34" s="188"/>
      <c r="K34" s="81">
        <v>18</v>
      </c>
      <c r="L34" s="81">
        <v>0</v>
      </c>
      <c r="M34" s="81">
        <v>67</v>
      </c>
      <c r="N34" s="91">
        <v>5</v>
      </c>
      <c r="O34" s="92">
        <v>0</v>
      </c>
      <c r="P34" s="93">
        <f>N34+O34</f>
        <v>5</v>
      </c>
      <c r="Q34" s="82">
        <f>IFERROR(P34/M34,"-")</f>
        <v>0.074626865671642</v>
      </c>
      <c r="R34" s="81">
        <v>0</v>
      </c>
      <c r="S34" s="81">
        <v>1</v>
      </c>
      <c r="T34" s="82">
        <f>IFERROR(S34/(O34+P34),"-")</f>
        <v>0.2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0.2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0.8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104</v>
      </c>
      <c r="E35" s="203"/>
      <c r="F35" s="203" t="s">
        <v>65</v>
      </c>
      <c r="G35" s="203"/>
      <c r="H35" s="90" t="s">
        <v>117</v>
      </c>
      <c r="I35" s="90"/>
      <c r="J35" s="188"/>
      <c r="K35" s="81">
        <v>16</v>
      </c>
      <c r="L35" s="81">
        <v>0</v>
      </c>
      <c r="M35" s="81">
        <v>88</v>
      </c>
      <c r="N35" s="91">
        <v>6</v>
      </c>
      <c r="O35" s="92">
        <v>0</v>
      </c>
      <c r="P35" s="93">
        <f>N35+O35</f>
        <v>6</v>
      </c>
      <c r="Q35" s="82">
        <f>IFERROR(P35/M35,"-")</f>
        <v>0.068181818181818</v>
      </c>
      <c r="R35" s="81">
        <v>0</v>
      </c>
      <c r="S35" s="81">
        <v>2</v>
      </c>
      <c r="T35" s="82">
        <f>IFERROR(S35/(O35+P35),"-")</f>
        <v>0.33333333333333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0.16666666666667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0.33333333333333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0.16666666666667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130</v>
      </c>
      <c r="C36" s="203"/>
      <c r="D36" s="203" t="s">
        <v>76</v>
      </c>
      <c r="E36" s="203" t="s">
        <v>76</v>
      </c>
      <c r="F36" s="203" t="s">
        <v>77</v>
      </c>
      <c r="G36" s="203"/>
      <c r="H36" s="90"/>
      <c r="I36" s="90"/>
      <c r="J36" s="188"/>
      <c r="K36" s="81">
        <v>203</v>
      </c>
      <c r="L36" s="81">
        <v>118</v>
      </c>
      <c r="M36" s="81">
        <v>62</v>
      </c>
      <c r="N36" s="91">
        <v>31</v>
      </c>
      <c r="O36" s="92">
        <v>0</v>
      </c>
      <c r="P36" s="93">
        <f>N36+O36</f>
        <v>31</v>
      </c>
      <c r="Q36" s="82">
        <f>IFERROR(P36/M36,"-")</f>
        <v>0.5</v>
      </c>
      <c r="R36" s="81">
        <v>6</v>
      </c>
      <c r="S36" s="81">
        <v>5</v>
      </c>
      <c r="T36" s="82">
        <f>IFERROR(S36/(O36+P36),"-")</f>
        <v>0.16129032258065</v>
      </c>
      <c r="U36" s="182"/>
      <c r="V36" s="84">
        <v>8</v>
      </c>
      <c r="W36" s="82">
        <f>IF(P36=0,"-",V36/P36)</f>
        <v>0.25806451612903</v>
      </c>
      <c r="X36" s="186">
        <v>147680</v>
      </c>
      <c r="Y36" s="187">
        <f>IFERROR(X36/P36,"-")</f>
        <v>4763.8709677419</v>
      </c>
      <c r="Z36" s="187">
        <f>IFERROR(X36/V36,"-")</f>
        <v>18460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0.032258064516129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2</v>
      </c>
      <c r="AW36" s="107">
        <f>IF(P36=0,"",IF(AV36=0,"",(AV36/P36)))</f>
        <v>0.064516129032258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4</v>
      </c>
      <c r="BF36" s="113">
        <f>IF(P36=0,"",IF(BE36=0,"",(BE36/P36)))</f>
        <v>0.12903225806452</v>
      </c>
      <c r="BG36" s="112">
        <v>1</v>
      </c>
      <c r="BH36" s="114">
        <f>IFERROR(BG36/BE36,"-")</f>
        <v>0.25</v>
      </c>
      <c r="BI36" s="115">
        <v>5000</v>
      </c>
      <c r="BJ36" s="116">
        <f>IFERROR(BI36/BE36,"-")</f>
        <v>1250</v>
      </c>
      <c r="BK36" s="117">
        <v>1</v>
      </c>
      <c r="BL36" s="117"/>
      <c r="BM36" s="117"/>
      <c r="BN36" s="119">
        <v>12</v>
      </c>
      <c r="BO36" s="120">
        <f>IF(P36=0,"",IF(BN36=0,"",(BN36/P36)))</f>
        <v>0.38709677419355</v>
      </c>
      <c r="BP36" s="121">
        <v>2</v>
      </c>
      <c r="BQ36" s="122">
        <f>IFERROR(BP36/BN36,"-")</f>
        <v>0.16666666666667</v>
      </c>
      <c r="BR36" s="123">
        <v>12000</v>
      </c>
      <c r="BS36" s="124">
        <f>IFERROR(BR36/BN36,"-")</f>
        <v>1000</v>
      </c>
      <c r="BT36" s="125">
        <v>1</v>
      </c>
      <c r="BU36" s="125"/>
      <c r="BV36" s="125">
        <v>1</v>
      </c>
      <c r="BW36" s="126">
        <v>11</v>
      </c>
      <c r="BX36" s="127">
        <f>IF(P36=0,"",IF(BW36=0,"",(BW36/P36)))</f>
        <v>0.35483870967742</v>
      </c>
      <c r="BY36" s="128">
        <v>5</v>
      </c>
      <c r="BZ36" s="129">
        <f>IFERROR(BY36/BW36,"-")</f>
        <v>0.45454545454545</v>
      </c>
      <c r="CA36" s="130">
        <v>126680</v>
      </c>
      <c r="CB36" s="131">
        <f>IFERROR(CA36/BW36,"-")</f>
        <v>11516.363636364</v>
      </c>
      <c r="CC36" s="132">
        <v>1</v>
      </c>
      <c r="CD36" s="132">
        <v>1</v>
      </c>
      <c r="CE36" s="132">
        <v>3</v>
      </c>
      <c r="CF36" s="133">
        <v>1</v>
      </c>
      <c r="CG36" s="134">
        <f>IF(P36=0,"",IF(CF36=0,"",(CF36/P36)))</f>
        <v>0.032258064516129</v>
      </c>
      <c r="CH36" s="135">
        <v>1</v>
      </c>
      <c r="CI36" s="136">
        <f>IFERROR(CH36/CF36,"-")</f>
        <v>1</v>
      </c>
      <c r="CJ36" s="137">
        <v>15000</v>
      </c>
      <c r="CK36" s="138">
        <f>IFERROR(CJ36/CF36,"-")</f>
        <v>15000</v>
      </c>
      <c r="CL36" s="139"/>
      <c r="CM36" s="139">
        <v>1</v>
      </c>
      <c r="CN36" s="139"/>
      <c r="CO36" s="140">
        <v>8</v>
      </c>
      <c r="CP36" s="141">
        <v>147680</v>
      </c>
      <c r="CQ36" s="141">
        <v>78680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2.90375</v>
      </c>
      <c r="B37" s="203" t="s">
        <v>131</v>
      </c>
      <c r="C37" s="203"/>
      <c r="D37" s="203" t="s">
        <v>90</v>
      </c>
      <c r="E37" s="203" t="s">
        <v>91</v>
      </c>
      <c r="F37" s="203" t="s">
        <v>65</v>
      </c>
      <c r="G37" s="203" t="s">
        <v>66</v>
      </c>
      <c r="H37" s="90" t="s">
        <v>86</v>
      </c>
      <c r="I37" s="205" t="s">
        <v>87</v>
      </c>
      <c r="J37" s="188">
        <v>120000</v>
      </c>
      <c r="K37" s="81">
        <v>15</v>
      </c>
      <c r="L37" s="81">
        <v>0</v>
      </c>
      <c r="M37" s="81">
        <v>73</v>
      </c>
      <c r="N37" s="91">
        <v>5</v>
      </c>
      <c r="O37" s="92">
        <v>0</v>
      </c>
      <c r="P37" s="93">
        <f>N37+O37</f>
        <v>5</v>
      </c>
      <c r="Q37" s="82">
        <f>IFERROR(P37/M37,"-")</f>
        <v>0.068493150684932</v>
      </c>
      <c r="R37" s="81">
        <v>1</v>
      </c>
      <c r="S37" s="81">
        <v>2</v>
      </c>
      <c r="T37" s="82">
        <f>IFERROR(S37/(O37+P37),"-")</f>
        <v>0.4</v>
      </c>
      <c r="U37" s="182">
        <f>IFERROR(J37/SUM(P37:P38),"-")</f>
        <v>10000</v>
      </c>
      <c r="V37" s="84">
        <v>2</v>
      </c>
      <c r="W37" s="82">
        <f>IF(P37=0,"-",V37/P37)</f>
        <v>0.4</v>
      </c>
      <c r="X37" s="186">
        <v>32450</v>
      </c>
      <c r="Y37" s="187">
        <f>IFERROR(X37/P37,"-")</f>
        <v>6490</v>
      </c>
      <c r="Z37" s="187">
        <f>IFERROR(X37/V37,"-")</f>
        <v>16225</v>
      </c>
      <c r="AA37" s="188">
        <f>SUM(X37:X38)-SUM(J37:J38)</f>
        <v>228450</v>
      </c>
      <c r="AB37" s="85">
        <f>SUM(X37:X38)/SUM(J37:J38)</f>
        <v>2.90375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</v>
      </c>
      <c r="BG37" s="112">
        <v>1</v>
      </c>
      <c r="BH37" s="114">
        <f>IFERROR(BG37/BE37,"-")</f>
        <v>1</v>
      </c>
      <c r="BI37" s="115">
        <v>1000</v>
      </c>
      <c r="BJ37" s="116">
        <f>IFERROR(BI37/BE37,"-")</f>
        <v>1000</v>
      </c>
      <c r="BK37" s="117">
        <v>1</v>
      </c>
      <c r="BL37" s="117"/>
      <c r="BM37" s="117"/>
      <c r="BN37" s="119">
        <v>1</v>
      </c>
      <c r="BO37" s="120">
        <f>IF(P37=0,"",IF(BN37=0,"",(BN37/P37)))</f>
        <v>0.2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0.2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2</v>
      </c>
      <c r="CG37" s="134">
        <f>IF(P37=0,"",IF(CF37=0,"",(CF37/P37)))</f>
        <v>0.4</v>
      </c>
      <c r="CH37" s="135">
        <v>1</v>
      </c>
      <c r="CI37" s="136">
        <f>IFERROR(CH37/CF37,"-")</f>
        <v>0.5</v>
      </c>
      <c r="CJ37" s="137">
        <v>31450</v>
      </c>
      <c r="CK37" s="138">
        <f>IFERROR(CJ37/CF37,"-")</f>
        <v>15725</v>
      </c>
      <c r="CL37" s="139"/>
      <c r="CM37" s="139"/>
      <c r="CN37" s="139">
        <v>1</v>
      </c>
      <c r="CO37" s="140">
        <v>2</v>
      </c>
      <c r="CP37" s="141">
        <v>32450</v>
      </c>
      <c r="CQ37" s="141">
        <v>31450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132</v>
      </c>
      <c r="C38" s="203"/>
      <c r="D38" s="203" t="s">
        <v>90</v>
      </c>
      <c r="E38" s="203" t="s">
        <v>91</v>
      </c>
      <c r="F38" s="203" t="s">
        <v>77</v>
      </c>
      <c r="G38" s="203"/>
      <c r="H38" s="90"/>
      <c r="I38" s="90"/>
      <c r="J38" s="188"/>
      <c r="K38" s="81">
        <v>41</v>
      </c>
      <c r="L38" s="81">
        <v>32</v>
      </c>
      <c r="M38" s="81">
        <v>18</v>
      </c>
      <c r="N38" s="91">
        <v>7</v>
      </c>
      <c r="O38" s="92">
        <v>0</v>
      </c>
      <c r="P38" s="93">
        <f>N38+O38</f>
        <v>7</v>
      </c>
      <c r="Q38" s="82">
        <f>IFERROR(P38/M38,"-")</f>
        <v>0.38888888888889</v>
      </c>
      <c r="R38" s="81">
        <v>0</v>
      </c>
      <c r="S38" s="81">
        <v>1</v>
      </c>
      <c r="T38" s="82">
        <f>IFERROR(S38/(O38+P38),"-")</f>
        <v>0.14285714285714</v>
      </c>
      <c r="U38" s="182"/>
      <c r="V38" s="84">
        <v>4</v>
      </c>
      <c r="W38" s="82">
        <f>IF(P38=0,"-",V38/P38)</f>
        <v>0.57142857142857</v>
      </c>
      <c r="X38" s="186">
        <v>316000</v>
      </c>
      <c r="Y38" s="187">
        <f>IFERROR(X38/P38,"-")</f>
        <v>45142.857142857</v>
      </c>
      <c r="Z38" s="187">
        <f>IFERROR(X38/V38,"-")</f>
        <v>79000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0.14285714285714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0.42857142857143</v>
      </c>
      <c r="BP38" s="121">
        <v>2</v>
      </c>
      <c r="BQ38" s="122">
        <f>IFERROR(BP38/BN38,"-")</f>
        <v>0.66666666666667</v>
      </c>
      <c r="BR38" s="123">
        <v>73000</v>
      </c>
      <c r="BS38" s="124">
        <f>IFERROR(BR38/BN38,"-")</f>
        <v>24333.333333333</v>
      </c>
      <c r="BT38" s="125"/>
      <c r="BU38" s="125"/>
      <c r="BV38" s="125">
        <v>2</v>
      </c>
      <c r="BW38" s="126">
        <v>2</v>
      </c>
      <c r="BX38" s="127">
        <f>IF(P38=0,"",IF(BW38=0,"",(BW38/P38)))</f>
        <v>0.28571428571429</v>
      </c>
      <c r="BY38" s="128">
        <v>2</v>
      </c>
      <c r="BZ38" s="129">
        <f>IFERROR(BY38/BW38,"-")</f>
        <v>1</v>
      </c>
      <c r="CA38" s="130">
        <v>243000</v>
      </c>
      <c r="CB38" s="131">
        <f>IFERROR(CA38/BW38,"-")</f>
        <v>121500</v>
      </c>
      <c r="CC38" s="132">
        <v>1</v>
      </c>
      <c r="CD38" s="132"/>
      <c r="CE38" s="132">
        <v>1</v>
      </c>
      <c r="CF38" s="133">
        <v>1</v>
      </c>
      <c r="CG38" s="134">
        <f>IF(P38=0,"",IF(CF38=0,"",(CF38/P38)))</f>
        <v>0.14285714285714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4</v>
      </c>
      <c r="CP38" s="141">
        <v>316000</v>
      </c>
      <c r="CQ38" s="141">
        <v>238000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0.58633333333333</v>
      </c>
      <c r="B39" s="203" t="s">
        <v>133</v>
      </c>
      <c r="C39" s="203"/>
      <c r="D39" s="203" t="s">
        <v>90</v>
      </c>
      <c r="E39" s="203" t="s">
        <v>91</v>
      </c>
      <c r="F39" s="203" t="s">
        <v>65</v>
      </c>
      <c r="G39" s="203" t="s">
        <v>70</v>
      </c>
      <c r="H39" s="90" t="s">
        <v>86</v>
      </c>
      <c r="I39" s="205" t="s">
        <v>82</v>
      </c>
      <c r="J39" s="188">
        <v>150000</v>
      </c>
      <c r="K39" s="81">
        <v>21</v>
      </c>
      <c r="L39" s="81">
        <v>0</v>
      </c>
      <c r="M39" s="81">
        <v>55</v>
      </c>
      <c r="N39" s="91">
        <v>9</v>
      </c>
      <c r="O39" s="92">
        <v>0</v>
      </c>
      <c r="P39" s="93">
        <f>N39+O39</f>
        <v>9</v>
      </c>
      <c r="Q39" s="82">
        <f>IFERROR(P39/M39,"-")</f>
        <v>0.16363636363636</v>
      </c>
      <c r="R39" s="81">
        <v>1</v>
      </c>
      <c r="S39" s="81">
        <v>2</v>
      </c>
      <c r="T39" s="82">
        <f>IFERROR(S39/(O39+P39),"-")</f>
        <v>0.22222222222222</v>
      </c>
      <c r="U39" s="182">
        <f>IFERROR(J39/SUM(P39:P40),"-")</f>
        <v>8823.5294117647</v>
      </c>
      <c r="V39" s="84">
        <v>2</v>
      </c>
      <c r="W39" s="82">
        <f>IF(P39=0,"-",V39/P39)</f>
        <v>0.22222222222222</v>
      </c>
      <c r="X39" s="186">
        <v>26000</v>
      </c>
      <c r="Y39" s="187">
        <f>IFERROR(X39/P39,"-")</f>
        <v>2888.8888888889</v>
      </c>
      <c r="Z39" s="187">
        <f>IFERROR(X39/V39,"-")</f>
        <v>13000</v>
      </c>
      <c r="AA39" s="188">
        <f>SUM(X39:X40)-SUM(J39:J40)</f>
        <v>-62050</v>
      </c>
      <c r="AB39" s="85">
        <f>SUM(X39:X40)/SUM(J39:J40)</f>
        <v>0.58633333333333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3</v>
      </c>
      <c r="BF39" s="113">
        <f>IF(P39=0,"",IF(BE39=0,"",(BE39/P39)))</f>
        <v>0.33333333333333</v>
      </c>
      <c r="BG39" s="112">
        <v>1</v>
      </c>
      <c r="BH39" s="114">
        <f>IFERROR(BG39/BE39,"-")</f>
        <v>0.33333333333333</v>
      </c>
      <c r="BI39" s="115">
        <v>25000</v>
      </c>
      <c r="BJ39" s="116">
        <f>IFERROR(BI39/BE39,"-")</f>
        <v>8333.3333333333</v>
      </c>
      <c r="BK39" s="117"/>
      <c r="BL39" s="117"/>
      <c r="BM39" s="117">
        <v>1</v>
      </c>
      <c r="BN39" s="119">
        <v>5</v>
      </c>
      <c r="BO39" s="120">
        <f>IF(P39=0,"",IF(BN39=0,"",(BN39/P39)))</f>
        <v>0.55555555555556</v>
      </c>
      <c r="BP39" s="121">
        <v>1</v>
      </c>
      <c r="BQ39" s="122">
        <f>IFERROR(BP39/BN39,"-")</f>
        <v>0.2</v>
      </c>
      <c r="BR39" s="123">
        <v>1000</v>
      </c>
      <c r="BS39" s="124">
        <f>IFERROR(BR39/BN39,"-")</f>
        <v>200</v>
      </c>
      <c r="BT39" s="125">
        <v>1</v>
      </c>
      <c r="BU39" s="125"/>
      <c r="BV39" s="125"/>
      <c r="BW39" s="126">
        <v>1</v>
      </c>
      <c r="BX39" s="127">
        <f>IF(P39=0,"",IF(BW39=0,"",(BW39/P39)))</f>
        <v>0.11111111111111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26000</v>
      </c>
      <c r="CQ39" s="141">
        <v>25000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134</v>
      </c>
      <c r="C40" s="203"/>
      <c r="D40" s="203" t="s">
        <v>90</v>
      </c>
      <c r="E40" s="203" t="s">
        <v>91</v>
      </c>
      <c r="F40" s="203" t="s">
        <v>77</v>
      </c>
      <c r="G40" s="203"/>
      <c r="H40" s="90"/>
      <c r="I40" s="90"/>
      <c r="J40" s="188"/>
      <c r="K40" s="81">
        <v>57</v>
      </c>
      <c r="L40" s="81">
        <v>40</v>
      </c>
      <c r="M40" s="81">
        <v>24</v>
      </c>
      <c r="N40" s="91">
        <v>8</v>
      </c>
      <c r="O40" s="92">
        <v>0</v>
      </c>
      <c r="P40" s="93">
        <f>N40+O40</f>
        <v>8</v>
      </c>
      <c r="Q40" s="82">
        <f>IFERROR(P40/M40,"-")</f>
        <v>0.33333333333333</v>
      </c>
      <c r="R40" s="81">
        <v>3</v>
      </c>
      <c r="S40" s="81">
        <v>0</v>
      </c>
      <c r="T40" s="82">
        <f>IFERROR(S40/(O40+P40),"-")</f>
        <v>0</v>
      </c>
      <c r="U40" s="182"/>
      <c r="V40" s="84">
        <v>4</v>
      </c>
      <c r="W40" s="82">
        <f>IF(P40=0,"-",V40/P40)</f>
        <v>0.5</v>
      </c>
      <c r="X40" s="186">
        <v>61950</v>
      </c>
      <c r="Y40" s="187">
        <f>IFERROR(X40/P40,"-")</f>
        <v>7743.75</v>
      </c>
      <c r="Z40" s="187">
        <f>IFERROR(X40/V40,"-")</f>
        <v>15487.5</v>
      </c>
      <c r="AA40" s="188"/>
      <c r="AB40" s="85"/>
      <c r="AC40" s="79"/>
      <c r="AD40" s="94">
        <v>1</v>
      </c>
      <c r="AE40" s="95">
        <f>IF(P40=0,"",IF(AD40=0,"",(AD40/P40)))</f>
        <v>0.125</v>
      </c>
      <c r="AF40" s="94"/>
      <c r="AG40" s="96">
        <f>IFERROR(AF40/AD40,"-")</f>
        <v>0</v>
      </c>
      <c r="AH40" s="97"/>
      <c r="AI40" s="98">
        <f>IFERROR(AH40/AD40,"-")</f>
        <v>0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0.125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1</v>
      </c>
      <c r="BF40" s="113">
        <f>IF(P40=0,"",IF(BE40=0,"",(BE40/P40)))</f>
        <v>0.125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0.25</v>
      </c>
      <c r="BP40" s="121">
        <v>1</v>
      </c>
      <c r="BQ40" s="122">
        <f>IFERROR(BP40/BN40,"-")</f>
        <v>0.5</v>
      </c>
      <c r="BR40" s="123">
        <v>13500</v>
      </c>
      <c r="BS40" s="124">
        <f>IFERROR(BR40/BN40,"-")</f>
        <v>6750</v>
      </c>
      <c r="BT40" s="125"/>
      <c r="BU40" s="125"/>
      <c r="BV40" s="125">
        <v>1</v>
      </c>
      <c r="BW40" s="126">
        <v>2</v>
      </c>
      <c r="BX40" s="127">
        <f>IF(P40=0,"",IF(BW40=0,"",(BW40/P40)))</f>
        <v>0.25</v>
      </c>
      <c r="BY40" s="128">
        <v>2</v>
      </c>
      <c r="BZ40" s="129">
        <f>IFERROR(BY40/BW40,"-")</f>
        <v>1</v>
      </c>
      <c r="CA40" s="130">
        <v>32450</v>
      </c>
      <c r="CB40" s="131">
        <f>IFERROR(CA40/BW40,"-")</f>
        <v>16225</v>
      </c>
      <c r="CC40" s="132"/>
      <c r="CD40" s="132">
        <v>1</v>
      </c>
      <c r="CE40" s="132">
        <v>1</v>
      </c>
      <c r="CF40" s="133">
        <v>1</v>
      </c>
      <c r="CG40" s="134">
        <f>IF(P40=0,"",IF(CF40=0,"",(CF40/P40)))</f>
        <v>0.125</v>
      </c>
      <c r="CH40" s="135">
        <v>1</v>
      </c>
      <c r="CI40" s="136">
        <f>IFERROR(CH40/CF40,"-")</f>
        <v>1</v>
      </c>
      <c r="CJ40" s="137">
        <v>16000</v>
      </c>
      <c r="CK40" s="138">
        <f>IFERROR(CJ40/CF40,"-")</f>
        <v>16000</v>
      </c>
      <c r="CL40" s="139"/>
      <c r="CM40" s="139"/>
      <c r="CN40" s="139">
        <v>1</v>
      </c>
      <c r="CO40" s="140">
        <v>4</v>
      </c>
      <c r="CP40" s="141">
        <v>61950</v>
      </c>
      <c r="CQ40" s="141">
        <v>26450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0.038461538461538</v>
      </c>
      <c r="B41" s="203" t="s">
        <v>135</v>
      </c>
      <c r="C41" s="203"/>
      <c r="D41" s="203" t="s">
        <v>90</v>
      </c>
      <c r="E41" s="203" t="s">
        <v>91</v>
      </c>
      <c r="F41" s="203" t="s">
        <v>65</v>
      </c>
      <c r="G41" s="203" t="s">
        <v>81</v>
      </c>
      <c r="H41" s="90" t="s">
        <v>86</v>
      </c>
      <c r="I41" s="205" t="s">
        <v>136</v>
      </c>
      <c r="J41" s="188">
        <v>130000</v>
      </c>
      <c r="K41" s="81">
        <v>5</v>
      </c>
      <c r="L41" s="81">
        <v>0</v>
      </c>
      <c r="M41" s="81">
        <v>28</v>
      </c>
      <c r="N41" s="91">
        <v>3</v>
      </c>
      <c r="O41" s="92">
        <v>0</v>
      </c>
      <c r="P41" s="93">
        <f>N41+O41</f>
        <v>3</v>
      </c>
      <c r="Q41" s="82">
        <f>IFERROR(P41/M41,"-")</f>
        <v>0.10714285714286</v>
      </c>
      <c r="R41" s="81">
        <v>1</v>
      </c>
      <c r="S41" s="81">
        <v>0</v>
      </c>
      <c r="T41" s="82">
        <f>IFERROR(S41/(O41+P41),"-")</f>
        <v>0</v>
      </c>
      <c r="U41" s="182">
        <f>IFERROR(J41/SUM(P41:P42),"-")</f>
        <v>13000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-125000</v>
      </c>
      <c r="AB41" s="85">
        <f>SUM(X41:X42)/SUM(J41:J42)</f>
        <v>0.038461538461538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0.33333333333333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1</v>
      </c>
      <c r="BF41" s="113">
        <f>IF(P41=0,"",IF(BE41=0,"",(BE41/P41)))</f>
        <v>0.33333333333333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0.33333333333333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137</v>
      </c>
      <c r="C42" s="203"/>
      <c r="D42" s="203" t="s">
        <v>90</v>
      </c>
      <c r="E42" s="203" t="s">
        <v>91</v>
      </c>
      <c r="F42" s="203" t="s">
        <v>77</v>
      </c>
      <c r="G42" s="203"/>
      <c r="H42" s="90"/>
      <c r="I42" s="90"/>
      <c r="J42" s="188"/>
      <c r="K42" s="81">
        <v>22</v>
      </c>
      <c r="L42" s="81">
        <v>17</v>
      </c>
      <c r="M42" s="81">
        <v>8</v>
      </c>
      <c r="N42" s="91">
        <v>7</v>
      </c>
      <c r="O42" s="92">
        <v>0</v>
      </c>
      <c r="P42" s="93">
        <f>N42+O42</f>
        <v>7</v>
      </c>
      <c r="Q42" s="82">
        <f>IFERROR(P42/M42,"-")</f>
        <v>0.875</v>
      </c>
      <c r="R42" s="81">
        <v>1</v>
      </c>
      <c r="S42" s="81">
        <v>2</v>
      </c>
      <c r="T42" s="82">
        <f>IFERROR(S42/(O42+P42),"-")</f>
        <v>0.28571428571429</v>
      </c>
      <c r="U42" s="182"/>
      <c r="V42" s="84">
        <v>1</v>
      </c>
      <c r="W42" s="82">
        <f>IF(P42=0,"-",V42/P42)</f>
        <v>0.14285714285714</v>
      </c>
      <c r="X42" s="186">
        <v>5000</v>
      </c>
      <c r="Y42" s="187">
        <f>IFERROR(X42/P42,"-")</f>
        <v>714.28571428571</v>
      </c>
      <c r="Z42" s="187">
        <f>IFERROR(X42/V42,"-")</f>
        <v>5000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0.28571428571429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4</v>
      </c>
      <c r="BO42" s="120">
        <f>IF(P42=0,"",IF(BN42=0,"",(BN42/P42)))</f>
        <v>0.57142857142857</v>
      </c>
      <c r="BP42" s="121">
        <v>1</v>
      </c>
      <c r="BQ42" s="122">
        <f>IFERROR(BP42/BN42,"-")</f>
        <v>0.25</v>
      </c>
      <c r="BR42" s="123">
        <v>5000</v>
      </c>
      <c r="BS42" s="124">
        <f>IFERROR(BR42/BN42,"-")</f>
        <v>1250</v>
      </c>
      <c r="BT42" s="125">
        <v>1</v>
      </c>
      <c r="BU42" s="125"/>
      <c r="BV42" s="125"/>
      <c r="BW42" s="126">
        <v>1</v>
      </c>
      <c r="BX42" s="127">
        <f>IF(P42=0,"",IF(BW42=0,"",(BW42/P42)))</f>
        <v>0.14285714285714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5000</v>
      </c>
      <c r="CQ42" s="141">
        <v>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1.2769230769231</v>
      </c>
      <c r="B43" s="203" t="s">
        <v>138</v>
      </c>
      <c r="C43" s="203"/>
      <c r="D43" s="203" t="s">
        <v>90</v>
      </c>
      <c r="E43" s="203" t="s">
        <v>91</v>
      </c>
      <c r="F43" s="203" t="s">
        <v>65</v>
      </c>
      <c r="G43" s="203" t="s">
        <v>139</v>
      </c>
      <c r="H43" s="90" t="s">
        <v>86</v>
      </c>
      <c r="I43" s="204" t="s">
        <v>140</v>
      </c>
      <c r="J43" s="188">
        <v>130000</v>
      </c>
      <c r="K43" s="81">
        <v>20</v>
      </c>
      <c r="L43" s="81">
        <v>0</v>
      </c>
      <c r="M43" s="81">
        <v>72</v>
      </c>
      <c r="N43" s="91">
        <v>6</v>
      </c>
      <c r="O43" s="92">
        <v>0</v>
      </c>
      <c r="P43" s="93">
        <f>N43+O43</f>
        <v>6</v>
      </c>
      <c r="Q43" s="82">
        <f>IFERROR(P43/M43,"-")</f>
        <v>0.083333333333333</v>
      </c>
      <c r="R43" s="81">
        <v>0</v>
      </c>
      <c r="S43" s="81">
        <v>2</v>
      </c>
      <c r="T43" s="82">
        <f>IFERROR(S43/(O43+P43),"-")</f>
        <v>0.33333333333333</v>
      </c>
      <c r="U43" s="182">
        <f>IFERROR(J43/SUM(P43:P44),"-")</f>
        <v>11818.181818182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36000</v>
      </c>
      <c r="AB43" s="85">
        <f>SUM(X43:X44)/SUM(J43:J44)</f>
        <v>1.2769230769231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5</v>
      </c>
      <c r="BO43" s="120">
        <f>IF(P43=0,"",IF(BN43=0,"",(BN43/P43)))</f>
        <v>0.83333333333333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0.16666666666667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141</v>
      </c>
      <c r="C44" s="203"/>
      <c r="D44" s="203" t="s">
        <v>90</v>
      </c>
      <c r="E44" s="203" t="s">
        <v>91</v>
      </c>
      <c r="F44" s="203" t="s">
        <v>77</v>
      </c>
      <c r="G44" s="203"/>
      <c r="H44" s="90"/>
      <c r="I44" s="90"/>
      <c r="J44" s="188"/>
      <c r="K44" s="81">
        <v>21</v>
      </c>
      <c r="L44" s="81">
        <v>17</v>
      </c>
      <c r="M44" s="81">
        <v>9</v>
      </c>
      <c r="N44" s="91">
        <v>5</v>
      </c>
      <c r="O44" s="92">
        <v>0</v>
      </c>
      <c r="P44" s="93">
        <f>N44+O44</f>
        <v>5</v>
      </c>
      <c r="Q44" s="82">
        <f>IFERROR(P44/M44,"-")</f>
        <v>0.55555555555556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0.2</v>
      </c>
      <c r="X44" s="186">
        <v>166000</v>
      </c>
      <c r="Y44" s="187">
        <f>IFERROR(X44/P44,"-")</f>
        <v>33200</v>
      </c>
      <c r="Z44" s="187">
        <f>IFERROR(X44/V44,"-")</f>
        <v>166000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0.4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3</v>
      </c>
      <c r="BX44" s="127">
        <f>IF(P44=0,"",IF(BW44=0,"",(BW44/P44)))</f>
        <v>0.6</v>
      </c>
      <c r="BY44" s="128">
        <v>1</v>
      </c>
      <c r="BZ44" s="129">
        <f>IFERROR(BY44/BW44,"-")</f>
        <v>0.33333333333333</v>
      </c>
      <c r="CA44" s="130">
        <v>166000</v>
      </c>
      <c r="CB44" s="131">
        <f>IFERROR(CA44/BW44,"-")</f>
        <v>55333.333333333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166000</v>
      </c>
      <c r="CQ44" s="141">
        <v>166000</v>
      </c>
      <c r="CR44" s="141"/>
      <c r="CS44" s="142" t="str">
        <f>IF(AND(CQ44=0,CR44=0),"",IF(AND(CQ44&lt;=100000,CR44&lt;=100000),"",IF(CQ44/CP44&gt;0.7,"男高",IF(CR44/CP44&gt;0.7,"女高",""))))</f>
        <v>男高</v>
      </c>
    </row>
    <row r="45" spans="1:98">
      <c r="A45" s="80">
        <f>AB45</f>
        <v>5.3791666666667</v>
      </c>
      <c r="B45" s="203" t="s">
        <v>142</v>
      </c>
      <c r="C45" s="203"/>
      <c r="D45" s="203" t="s">
        <v>90</v>
      </c>
      <c r="E45" s="203" t="s">
        <v>91</v>
      </c>
      <c r="F45" s="203" t="s">
        <v>65</v>
      </c>
      <c r="G45" s="203" t="s">
        <v>126</v>
      </c>
      <c r="H45" s="90" t="s">
        <v>67</v>
      </c>
      <c r="I45" s="205" t="s">
        <v>82</v>
      </c>
      <c r="J45" s="188">
        <v>120000</v>
      </c>
      <c r="K45" s="81">
        <v>23</v>
      </c>
      <c r="L45" s="81">
        <v>0</v>
      </c>
      <c r="M45" s="81">
        <v>95</v>
      </c>
      <c r="N45" s="91">
        <v>7</v>
      </c>
      <c r="O45" s="92">
        <v>0</v>
      </c>
      <c r="P45" s="93">
        <f>N45+O45</f>
        <v>7</v>
      </c>
      <c r="Q45" s="82">
        <f>IFERROR(P45/M45,"-")</f>
        <v>0.073684210526316</v>
      </c>
      <c r="R45" s="81">
        <v>0</v>
      </c>
      <c r="S45" s="81">
        <v>0</v>
      </c>
      <c r="T45" s="82">
        <f>IFERROR(S45/(O45+P45),"-")</f>
        <v>0</v>
      </c>
      <c r="U45" s="182">
        <f>IFERROR(J45/SUM(P45:P46),"-")</f>
        <v>7500</v>
      </c>
      <c r="V45" s="84">
        <v>4</v>
      </c>
      <c r="W45" s="82">
        <f>IF(P45=0,"-",V45/P45)</f>
        <v>0.57142857142857</v>
      </c>
      <c r="X45" s="186">
        <v>134000</v>
      </c>
      <c r="Y45" s="187">
        <f>IFERROR(X45/P45,"-")</f>
        <v>19142.857142857</v>
      </c>
      <c r="Z45" s="187">
        <f>IFERROR(X45/V45,"-")</f>
        <v>33500</v>
      </c>
      <c r="AA45" s="188">
        <f>SUM(X45:X46)-SUM(J45:J46)</f>
        <v>525500</v>
      </c>
      <c r="AB45" s="85">
        <f>SUM(X45:X46)/SUM(J45:J46)</f>
        <v>5.3791666666667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0.14285714285714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5</v>
      </c>
      <c r="BF45" s="113">
        <f>IF(P45=0,"",IF(BE45=0,"",(BE45/P45)))</f>
        <v>0.71428571428571</v>
      </c>
      <c r="BG45" s="112">
        <v>3</v>
      </c>
      <c r="BH45" s="114">
        <f>IFERROR(BG45/BE45,"-")</f>
        <v>0.6</v>
      </c>
      <c r="BI45" s="115">
        <v>133000</v>
      </c>
      <c r="BJ45" s="116">
        <f>IFERROR(BI45/BE45,"-")</f>
        <v>26600</v>
      </c>
      <c r="BK45" s="117"/>
      <c r="BL45" s="117">
        <v>1</v>
      </c>
      <c r="BM45" s="117">
        <v>2</v>
      </c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0.14285714285714</v>
      </c>
      <c r="BY45" s="128">
        <v>1</v>
      </c>
      <c r="BZ45" s="129">
        <f>IFERROR(BY45/BW45,"-")</f>
        <v>1</v>
      </c>
      <c r="CA45" s="130">
        <v>1000</v>
      </c>
      <c r="CB45" s="131">
        <f>IFERROR(CA45/BW45,"-")</f>
        <v>1000</v>
      </c>
      <c r="CC45" s="132">
        <v>1</v>
      </c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4</v>
      </c>
      <c r="CP45" s="141">
        <v>134000</v>
      </c>
      <c r="CQ45" s="141">
        <v>114000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/>
      <c r="B46" s="203" t="s">
        <v>143</v>
      </c>
      <c r="C46" s="203"/>
      <c r="D46" s="203" t="s">
        <v>90</v>
      </c>
      <c r="E46" s="203" t="s">
        <v>91</v>
      </c>
      <c r="F46" s="203" t="s">
        <v>77</v>
      </c>
      <c r="G46" s="203"/>
      <c r="H46" s="90"/>
      <c r="I46" s="90"/>
      <c r="J46" s="188"/>
      <c r="K46" s="81">
        <v>48</v>
      </c>
      <c r="L46" s="81">
        <v>34</v>
      </c>
      <c r="M46" s="81">
        <v>21</v>
      </c>
      <c r="N46" s="91">
        <v>9</v>
      </c>
      <c r="O46" s="92">
        <v>0</v>
      </c>
      <c r="P46" s="93">
        <f>N46+O46</f>
        <v>9</v>
      </c>
      <c r="Q46" s="82">
        <f>IFERROR(P46/M46,"-")</f>
        <v>0.42857142857143</v>
      </c>
      <c r="R46" s="81">
        <v>4</v>
      </c>
      <c r="S46" s="81">
        <v>0</v>
      </c>
      <c r="T46" s="82">
        <f>IFERROR(S46/(O46+P46),"-")</f>
        <v>0</v>
      </c>
      <c r="U46" s="182"/>
      <c r="V46" s="84">
        <v>4</v>
      </c>
      <c r="W46" s="82">
        <f>IF(P46=0,"-",V46/P46)</f>
        <v>0.44444444444444</v>
      </c>
      <c r="X46" s="186">
        <v>511500</v>
      </c>
      <c r="Y46" s="187">
        <f>IFERROR(X46/P46,"-")</f>
        <v>56833.333333333</v>
      </c>
      <c r="Z46" s="187">
        <f>IFERROR(X46/V46,"-")</f>
        <v>127875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0.11111111111111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3</v>
      </c>
      <c r="BO46" s="120">
        <f>IF(P46=0,"",IF(BN46=0,"",(BN46/P46)))</f>
        <v>0.33333333333333</v>
      </c>
      <c r="BP46" s="121">
        <v>1</v>
      </c>
      <c r="BQ46" s="122">
        <f>IFERROR(BP46/BN46,"-")</f>
        <v>0.33333333333333</v>
      </c>
      <c r="BR46" s="123">
        <v>111500</v>
      </c>
      <c r="BS46" s="124">
        <f>IFERROR(BR46/BN46,"-")</f>
        <v>37166.666666667</v>
      </c>
      <c r="BT46" s="125"/>
      <c r="BU46" s="125"/>
      <c r="BV46" s="125">
        <v>1</v>
      </c>
      <c r="BW46" s="126">
        <v>3</v>
      </c>
      <c r="BX46" s="127">
        <f>IF(P46=0,"",IF(BW46=0,"",(BW46/P46)))</f>
        <v>0.33333333333333</v>
      </c>
      <c r="BY46" s="128">
        <v>2</v>
      </c>
      <c r="BZ46" s="129">
        <f>IFERROR(BY46/BW46,"-")</f>
        <v>0.66666666666667</v>
      </c>
      <c r="CA46" s="130">
        <v>390000</v>
      </c>
      <c r="CB46" s="131">
        <f>IFERROR(CA46/BW46,"-")</f>
        <v>130000</v>
      </c>
      <c r="CC46" s="132"/>
      <c r="CD46" s="132"/>
      <c r="CE46" s="132">
        <v>2</v>
      </c>
      <c r="CF46" s="133">
        <v>2</v>
      </c>
      <c r="CG46" s="134">
        <f>IF(P46=0,"",IF(CF46=0,"",(CF46/P46)))</f>
        <v>0.22222222222222</v>
      </c>
      <c r="CH46" s="135">
        <v>1</v>
      </c>
      <c r="CI46" s="136">
        <f>IFERROR(CH46/CF46,"-")</f>
        <v>0.5</v>
      </c>
      <c r="CJ46" s="137">
        <v>10000</v>
      </c>
      <c r="CK46" s="138">
        <f>IFERROR(CJ46/CF46,"-")</f>
        <v>5000</v>
      </c>
      <c r="CL46" s="139"/>
      <c r="CM46" s="139">
        <v>1</v>
      </c>
      <c r="CN46" s="139"/>
      <c r="CO46" s="140">
        <v>4</v>
      </c>
      <c r="CP46" s="141">
        <v>511500</v>
      </c>
      <c r="CQ46" s="141">
        <v>215000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0.625</v>
      </c>
      <c r="B47" s="203" t="s">
        <v>144</v>
      </c>
      <c r="C47" s="203"/>
      <c r="D47" s="203" t="s">
        <v>63</v>
      </c>
      <c r="E47" s="203" t="s">
        <v>101</v>
      </c>
      <c r="F47" s="203" t="s">
        <v>65</v>
      </c>
      <c r="G47" s="203" t="s">
        <v>126</v>
      </c>
      <c r="H47" s="90" t="s">
        <v>67</v>
      </c>
      <c r="I47" s="204" t="s">
        <v>145</v>
      </c>
      <c r="J47" s="188">
        <v>120000</v>
      </c>
      <c r="K47" s="81">
        <v>17</v>
      </c>
      <c r="L47" s="81">
        <v>0</v>
      </c>
      <c r="M47" s="81">
        <v>56</v>
      </c>
      <c r="N47" s="91">
        <v>6</v>
      </c>
      <c r="O47" s="92">
        <v>0</v>
      </c>
      <c r="P47" s="93">
        <f>N47+O47</f>
        <v>6</v>
      </c>
      <c r="Q47" s="82">
        <f>IFERROR(P47/M47,"-")</f>
        <v>0.10714285714286</v>
      </c>
      <c r="R47" s="81">
        <v>0</v>
      </c>
      <c r="S47" s="81">
        <v>2</v>
      </c>
      <c r="T47" s="82">
        <f>IFERROR(S47/(O47+P47),"-")</f>
        <v>0.33333333333333</v>
      </c>
      <c r="U47" s="182">
        <f>IFERROR(J47/SUM(P47:P48),"-")</f>
        <v>6666.6666666667</v>
      </c>
      <c r="V47" s="84">
        <v>2</v>
      </c>
      <c r="W47" s="82">
        <f>IF(P47=0,"-",V47/P47)</f>
        <v>0.33333333333333</v>
      </c>
      <c r="X47" s="186">
        <v>6000</v>
      </c>
      <c r="Y47" s="187">
        <f>IFERROR(X47/P47,"-")</f>
        <v>1000</v>
      </c>
      <c r="Z47" s="187">
        <f>IFERROR(X47/V47,"-")</f>
        <v>3000</v>
      </c>
      <c r="AA47" s="188">
        <f>SUM(X47:X48)-SUM(J47:J48)</f>
        <v>-45000</v>
      </c>
      <c r="AB47" s="85">
        <f>SUM(X47:X48)/SUM(J47:J48)</f>
        <v>0.625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0.33333333333333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3</v>
      </c>
      <c r="BO47" s="120">
        <f>IF(P47=0,"",IF(BN47=0,"",(BN47/P47)))</f>
        <v>0.5</v>
      </c>
      <c r="BP47" s="121">
        <v>2</v>
      </c>
      <c r="BQ47" s="122">
        <f>IFERROR(BP47/BN47,"-")</f>
        <v>0.66666666666667</v>
      </c>
      <c r="BR47" s="123">
        <v>6000</v>
      </c>
      <c r="BS47" s="124">
        <f>IFERROR(BR47/BN47,"-")</f>
        <v>2000</v>
      </c>
      <c r="BT47" s="125">
        <v>2</v>
      </c>
      <c r="BU47" s="125"/>
      <c r="BV47" s="125"/>
      <c r="BW47" s="126">
        <v>1</v>
      </c>
      <c r="BX47" s="127">
        <f>IF(P47=0,"",IF(BW47=0,"",(BW47/P47)))</f>
        <v>0.16666666666667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6000</v>
      </c>
      <c r="CQ47" s="141">
        <v>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146</v>
      </c>
      <c r="C48" s="203"/>
      <c r="D48" s="203" t="s">
        <v>63</v>
      </c>
      <c r="E48" s="203" t="s">
        <v>101</v>
      </c>
      <c r="F48" s="203" t="s">
        <v>77</v>
      </c>
      <c r="G48" s="203"/>
      <c r="H48" s="90"/>
      <c r="I48" s="90"/>
      <c r="J48" s="188"/>
      <c r="K48" s="81">
        <v>36</v>
      </c>
      <c r="L48" s="81">
        <v>31</v>
      </c>
      <c r="M48" s="81">
        <v>13</v>
      </c>
      <c r="N48" s="91">
        <v>12</v>
      </c>
      <c r="O48" s="92">
        <v>0</v>
      </c>
      <c r="P48" s="93">
        <f>N48+O48</f>
        <v>12</v>
      </c>
      <c r="Q48" s="82">
        <f>IFERROR(P48/M48,"-")</f>
        <v>0.92307692307692</v>
      </c>
      <c r="R48" s="81">
        <v>1</v>
      </c>
      <c r="S48" s="81">
        <v>2</v>
      </c>
      <c r="T48" s="82">
        <f>IFERROR(S48/(O48+P48),"-")</f>
        <v>0.16666666666667</v>
      </c>
      <c r="U48" s="182"/>
      <c r="V48" s="84">
        <v>3</v>
      </c>
      <c r="W48" s="82">
        <f>IF(P48=0,"-",V48/P48)</f>
        <v>0.25</v>
      </c>
      <c r="X48" s="186">
        <v>69000</v>
      </c>
      <c r="Y48" s="187">
        <f>IFERROR(X48/P48,"-")</f>
        <v>5750</v>
      </c>
      <c r="Z48" s="187">
        <f>IFERROR(X48/V48,"-")</f>
        <v>23000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0.16666666666667</v>
      </c>
      <c r="BG48" s="112">
        <v>2</v>
      </c>
      <c r="BH48" s="114">
        <f>IFERROR(BG48/BE48,"-")</f>
        <v>1</v>
      </c>
      <c r="BI48" s="115">
        <v>6000</v>
      </c>
      <c r="BJ48" s="116">
        <f>IFERROR(BI48/BE48,"-")</f>
        <v>3000</v>
      </c>
      <c r="BK48" s="117">
        <v>2</v>
      </c>
      <c r="BL48" s="117"/>
      <c r="BM48" s="117"/>
      <c r="BN48" s="119">
        <v>6</v>
      </c>
      <c r="BO48" s="120">
        <f>IF(P48=0,"",IF(BN48=0,"",(BN48/P48)))</f>
        <v>0.5</v>
      </c>
      <c r="BP48" s="121">
        <v>3</v>
      </c>
      <c r="BQ48" s="122">
        <f>IFERROR(BP48/BN48,"-")</f>
        <v>0.5</v>
      </c>
      <c r="BR48" s="123">
        <v>17000</v>
      </c>
      <c r="BS48" s="124">
        <f>IFERROR(BR48/BN48,"-")</f>
        <v>2833.3333333333</v>
      </c>
      <c r="BT48" s="125">
        <v>2</v>
      </c>
      <c r="BU48" s="125"/>
      <c r="BV48" s="125">
        <v>1</v>
      </c>
      <c r="BW48" s="126">
        <v>3</v>
      </c>
      <c r="BX48" s="127">
        <f>IF(P48=0,"",IF(BW48=0,"",(BW48/P48)))</f>
        <v>0.25</v>
      </c>
      <c r="BY48" s="128">
        <v>1</v>
      </c>
      <c r="BZ48" s="129">
        <f>IFERROR(BY48/BW48,"-")</f>
        <v>0.33333333333333</v>
      </c>
      <c r="CA48" s="130">
        <v>60000</v>
      </c>
      <c r="CB48" s="131">
        <f>IFERROR(CA48/BW48,"-")</f>
        <v>20000</v>
      </c>
      <c r="CC48" s="132"/>
      <c r="CD48" s="132"/>
      <c r="CE48" s="132">
        <v>1</v>
      </c>
      <c r="CF48" s="133">
        <v>1</v>
      </c>
      <c r="CG48" s="134">
        <f>IF(P48=0,"",IF(CF48=0,"",(CF48/P48)))</f>
        <v>0.083333333333333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3</v>
      </c>
      <c r="CP48" s="141">
        <v>69000</v>
      </c>
      <c r="CQ48" s="141">
        <v>60000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0.425</v>
      </c>
      <c r="B49" s="203" t="s">
        <v>147</v>
      </c>
      <c r="C49" s="203"/>
      <c r="D49" s="203" t="s">
        <v>90</v>
      </c>
      <c r="E49" s="203" t="s">
        <v>91</v>
      </c>
      <c r="F49" s="203" t="s">
        <v>65</v>
      </c>
      <c r="G49" s="203" t="s">
        <v>148</v>
      </c>
      <c r="H49" s="90" t="s">
        <v>86</v>
      </c>
      <c r="I49" s="205" t="s">
        <v>149</v>
      </c>
      <c r="J49" s="188">
        <v>80000</v>
      </c>
      <c r="K49" s="81">
        <v>16</v>
      </c>
      <c r="L49" s="81">
        <v>0</v>
      </c>
      <c r="M49" s="81">
        <v>46</v>
      </c>
      <c r="N49" s="91">
        <v>4</v>
      </c>
      <c r="O49" s="92">
        <v>0</v>
      </c>
      <c r="P49" s="93">
        <f>N49+O49</f>
        <v>4</v>
      </c>
      <c r="Q49" s="82">
        <f>IFERROR(P49/M49,"-")</f>
        <v>0.08695652173913</v>
      </c>
      <c r="R49" s="81">
        <v>0</v>
      </c>
      <c r="S49" s="81">
        <v>1</v>
      </c>
      <c r="T49" s="82">
        <f>IFERROR(S49/(O49+P49),"-")</f>
        <v>0.25</v>
      </c>
      <c r="U49" s="182">
        <f>IFERROR(J49/SUM(P49:P50),"-")</f>
        <v>7272.7272727273</v>
      </c>
      <c r="V49" s="84">
        <v>1</v>
      </c>
      <c r="W49" s="82">
        <f>IF(P49=0,"-",V49/P49)</f>
        <v>0.25</v>
      </c>
      <c r="X49" s="186">
        <v>21000</v>
      </c>
      <c r="Y49" s="187">
        <f>IFERROR(X49/P49,"-")</f>
        <v>5250</v>
      </c>
      <c r="Z49" s="187">
        <f>IFERROR(X49/V49,"-")</f>
        <v>21000</v>
      </c>
      <c r="AA49" s="188">
        <f>SUM(X49:X50)-SUM(J49:J50)</f>
        <v>-46000</v>
      </c>
      <c r="AB49" s="85">
        <f>SUM(X49:X50)/SUM(J49:J50)</f>
        <v>0.425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0.25</v>
      </c>
      <c r="BY49" s="128">
        <v>1</v>
      </c>
      <c r="BZ49" s="129">
        <f>IFERROR(BY49/BW49,"-")</f>
        <v>1</v>
      </c>
      <c r="CA49" s="130">
        <v>21000</v>
      </c>
      <c r="CB49" s="131">
        <f>IFERROR(CA49/BW49,"-")</f>
        <v>21000</v>
      </c>
      <c r="CC49" s="132"/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21000</v>
      </c>
      <c r="CQ49" s="141">
        <v>21000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150</v>
      </c>
      <c r="C50" s="203"/>
      <c r="D50" s="203" t="s">
        <v>90</v>
      </c>
      <c r="E50" s="203" t="s">
        <v>91</v>
      </c>
      <c r="F50" s="203" t="s">
        <v>77</v>
      </c>
      <c r="G50" s="203"/>
      <c r="H50" s="90"/>
      <c r="I50" s="90"/>
      <c r="J50" s="188"/>
      <c r="K50" s="81">
        <v>34</v>
      </c>
      <c r="L50" s="81">
        <v>27</v>
      </c>
      <c r="M50" s="81">
        <v>12</v>
      </c>
      <c r="N50" s="91">
        <v>7</v>
      </c>
      <c r="O50" s="92">
        <v>0</v>
      </c>
      <c r="P50" s="93">
        <f>N50+O50</f>
        <v>7</v>
      </c>
      <c r="Q50" s="82">
        <f>IFERROR(P50/M50,"-")</f>
        <v>0.58333333333333</v>
      </c>
      <c r="R50" s="81">
        <v>0</v>
      </c>
      <c r="S50" s="81">
        <v>1</v>
      </c>
      <c r="T50" s="82">
        <f>IFERROR(S50/(O50+P50),"-")</f>
        <v>0.14285714285714</v>
      </c>
      <c r="U50" s="182"/>
      <c r="V50" s="84">
        <v>1</v>
      </c>
      <c r="W50" s="82">
        <f>IF(P50=0,"-",V50/P50)</f>
        <v>0.14285714285714</v>
      </c>
      <c r="X50" s="186">
        <v>13000</v>
      </c>
      <c r="Y50" s="187">
        <f>IFERROR(X50/P50,"-")</f>
        <v>1857.1428571429</v>
      </c>
      <c r="Z50" s="187">
        <f>IFERROR(X50/V50,"-")</f>
        <v>13000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0.28571428571429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4</v>
      </c>
      <c r="BO50" s="120">
        <f>IF(P50=0,"",IF(BN50=0,"",(BN50/P50)))</f>
        <v>0.57142857142857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0.14285714285714</v>
      </c>
      <c r="BY50" s="128">
        <v>1</v>
      </c>
      <c r="BZ50" s="129">
        <f>IFERROR(BY50/BW50,"-")</f>
        <v>1</v>
      </c>
      <c r="CA50" s="130">
        <v>13000</v>
      </c>
      <c r="CB50" s="131">
        <f>IFERROR(CA50/BW50,"-")</f>
        <v>13000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13000</v>
      </c>
      <c r="CQ50" s="141">
        <v>13000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0.87857142857143</v>
      </c>
      <c r="B51" s="203" t="s">
        <v>151</v>
      </c>
      <c r="C51" s="203"/>
      <c r="D51" s="203" t="s">
        <v>152</v>
      </c>
      <c r="E51" s="203" t="s">
        <v>64</v>
      </c>
      <c r="F51" s="203" t="s">
        <v>65</v>
      </c>
      <c r="G51" s="203" t="s">
        <v>66</v>
      </c>
      <c r="H51" s="90" t="s">
        <v>153</v>
      </c>
      <c r="I51" s="204" t="s">
        <v>145</v>
      </c>
      <c r="J51" s="188">
        <v>140000</v>
      </c>
      <c r="K51" s="81">
        <v>15</v>
      </c>
      <c r="L51" s="81">
        <v>0</v>
      </c>
      <c r="M51" s="81">
        <v>48</v>
      </c>
      <c r="N51" s="91">
        <v>9</v>
      </c>
      <c r="O51" s="92">
        <v>0</v>
      </c>
      <c r="P51" s="93">
        <f>N51+O51</f>
        <v>9</v>
      </c>
      <c r="Q51" s="82">
        <f>IFERROR(P51/M51,"-")</f>
        <v>0.1875</v>
      </c>
      <c r="R51" s="81">
        <v>0</v>
      </c>
      <c r="S51" s="81">
        <v>3</v>
      </c>
      <c r="T51" s="82">
        <f>IFERROR(S51/(O51+P51),"-")</f>
        <v>0.33333333333333</v>
      </c>
      <c r="U51" s="182">
        <f>IFERROR(J51/SUM(P51:P52),"-")</f>
        <v>7777.7777777778</v>
      </c>
      <c r="V51" s="84">
        <v>3</v>
      </c>
      <c r="W51" s="82">
        <f>IF(P51=0,"-",V51/P51)</f>
        <v>0.33333333333333</v>
      </c>
      <c r="X51" s="186">
        <v>106000</v>
      </c>
      <c r="Y51" s="187">
        <f>IFERROR(X51/P51,"-")</f>
        <v>11777.777777778</v>
      </c>
      <c r="Z51" s="187">
        <f>IFERROR(X51/V51,"-")</f>
        <v>35333.333333333</v>
      </c>
      <c r="AA51" s="188">
        <f>SUM(X51:X52)-SUM(J51:J52)</f>
        <v>-17000</v>
      </c>
      <c r="AB51" s="85">
        <f>SUM(X51:X52)/SUM(J51:J52)</f>
        <v>0.87857142857143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2</v>
      </c>
      <c r="AN51" s="101">
        <f>IF(P51=0,"",IF(AM51=0,"",(AM51/P51)))</f>
        <v>0.22222222222222</v>
      </c>
      <c r="AO51" s="100">
        <v>1</v>
      </c>
      <c r="AP51" s="102">
        <f>IFERROR(AP51/AM51,"-")</f>
        <v>0</v>
      </c>
      <c r="AQ51" s="103">
        <v>23000</v>
      </c>
      <c r="AR51" s="104">
        <f>IFERROR(AQ51/AM51,"-")</f>
        <v>11500</v>
      </c>
      <c r="AS51" s="105"/>
      <c r="AT51" s="105"/>
      <c r="AU51" s="105">
        <v>1</v>
      </c>
      <c r="AV51" s="106">
        <v>1</v>
      </c>
      <c r="AW51" s="107">
        <f>IF(P51=0,"",IF(AV51=0,"",(AV51/P51)))</f>
        <v>0.11111111111111</v>
      </c>
      <c r="AX51" s="106">
        <v>1</v>
      </c>
      <c r="AY51" s="108">
        <f>IFERROR(AX51/AV51,"-")</f>
        <v>1</v>
      </c>
      <c r="AZ51" s="109">
        <v>80000</v>
      </c>
      <c r="BA51" s="110">
        <f>IFERROR(AZ51/AV51,"-")</f>
        <v>80000</v>
      </c>
      <c r="BB51" s="111"/>
      <c r="BC51" s="111"/>
      <c r="BD51" s="111">
        <v>1</v>
      </c>
      <c r="BE51" s="112">
        <v>2</v>
      </c>
      <c r="BF51" s="113">
        <f>IF(P51=0,"",IF(BE51=0,"",(BE51/P51)))</f>
        <v>0.22222222222222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3</v>
      </c>
      <c r="BO51" s="120">
        <f>IF(P51=0,"",IF(BN51=0,"",(BN51/P51)))</f>
        <v>0.33333333333333</v>
      </c>
      <c r="BP51" s="121">
        <v>1</v>
      </c>
      <c r="BQ51" s="122">
        <f>IFERROR(BP51/BN51,"-")</f>
        <v>0.33333333333333</v>
      </c>
      <c r="BR51" s="123">
        <v>3000</v>
      </c>
      <c r="BS51" s="124">
        <f>IFERROR(BR51/BN51,"-")</f>
        <v>1000</v>
      </c>
      <c r="BT51" s="125">
        <v>1</v>
      </c>
      <c r="BU51" s="125"/>
      <c r="BV51" s="125"/>
      <c r="BW51" s="126">
        <v>1</v>
      </c>
      <c r="BX51" s="127">
        <f>IF(P51=0,"",IF(BW51=0,"",(BW51/P51)))</f>
        <v>0.11111111111111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3</v>
      </c>
      <c r="CP51" s="141">
        <v>106000</v>
      </c>
      <c r="CQ51" s="141">
        <v>80000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154</v>
      </c>
      <c r="C52" s="203"/>
      <c r="D52" s="203" t="s">
        <v>152</v>
      </c>
      <c r="E52" s="203" t="s">
        <v>64</v>
      </c>
      <c r="F52" s="203" t="s">
        <v>77</v>
      </c>
      <c r="G52" s="203"/>
      <c r="H52" s="90"/>
      <c r="I52" s="90"/>
      <c r="J52" s="188"/>
      <c r="K52" s="81">
        <v>35</v>
      </c>
      <c r="L52" s="81">
        <v>28</v>
      </c>
      <c r="M52" s="81">
        <v>27</v>
      </c>
      <c r="N52" s="91">
        <v>9</v>
      </c>
      <c r="O52" s="92">
        <v>0</v>
      </c>
      <c r="P52" s="93">
        <f>N52+O52</f>
        <v>9</v>
      </c>
      <c r="Q52" s="82">
        <f>IFERROR(P52/M52,"-")</f>
        <v>0.33333333333333</v>
      </c>
      <c r="R52" s="81">
        <v>1</v>
      </c>
      <c r="S52" s="81">
        <v>1</v>
      </c>
      <c r="T52" s="82">
        <f>IFERROR(S52/(O52+P52),"-")</f>
        <v>0.11111111111111</v>
      </c>
      <c r="U52" s="182"/>
      <c r="V52" s="84">
        <v>1</v>
      </c>
      <c r="W52" s="82">
        <f>IF(P52=0,"-",V52/P52)</f>
        <v>0.11111111111111</v>
      </c>
      <c r="X52" s="186">
        <v>17000</v>
      </c>
      <c r="Y52" s="187">
        <f>IFERROR(X52/P52,"-")</f>
        <v>1888.8888888889</v>
      </c>
      <c r="Z52" s="187">
        <f>IFERROR(X52/V52,"-")</f>
        <v>17000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0.11111111111111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3</v>
      </c>
      <c r="BO52" s="120">
        <f>IF(P52=0,"",IF(BN52=0,"",(BN52/P52)))</f>
        <v>0.33333333333333</v>
      </c>
      <c r="BP52" s="121">
        <v>1</v>
      </c>
      <c r="BQ52" s="122">
        <f>IFERROR(BP52/BN52,"-")</f>
        <v>0.33333333333333</v>
      </c>
      <c r="BR52" s="123">
        <v>100000</v>
      </c>
      <c r="BS52" s="124">
        <f>IFERROR(BR52/BN52,"-")</f>
        <v>33333.333333333</v>
      </c>
      <c r="BT52" s="125"/>
      <c r="BU52" s="125"/>
      <c r="BV52" s="125">
        <v>1</v>
      </c>
      <c r="BW52" s="126">
        <v>5</v>
      </c>
      <c r="BX52" s="127">
        <f>IF(P52=0,"",IF(BW52=0,"",(BW52/P52)))</f>
        <v>0.55555555555556</v>
      </c>
      <c r="BY52" s="128">
        <v>2</v>
      </c>
      <c r="BZ52" s="129">
        <f>IFERROR(BY52/BW52,"-")</f>
        <v>0.4</v>
      </c>
      <c r="CA52" s="130">
        <v>17000</v>
      </c>
      <c r="CB52" s="131">
        <f>IFERROR(CA52/BW52,"-")</f>
        <v>3400</v>
      </c>
      <c r="CC52" s="132">
        <v>1</v>
      </c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17000</v>
      </c>
      <c r="CQ52" s="141">
        <v>100000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0.125</v>
      </c>
      <c r="B53" s="203" t="s">
        <v>155</v>
      </c>
      <c r="C53" s="203"/>
      <c r="D53" s="203" t="s">
        <v>152</v>
      </c>
      <c r="E53" s="203" t="s">
        <v>101</v>
      </c>
      <c r="F53" s="203" t="s">
        <v>65</v>
      </c>
      <c r="G53" s="203" t="s">
        <v>70</v>
      </c>
      <c r="H53" s="90" t="s">
        <v>153</v>
      </c>
      <c r="I53" s="90" t="s">
        <v>156</v>
      </c>
      <c r="J53" s="188">
        <v>140000</v>
      </c>
      <c r="K53" s="81">
        <v>10</v>
      </c>
      <c r="L53" s="81">
        <v>0</v>
      </c>
      <c r="M53" s="81">
        <v>28</v>
      </c>
      <c r="N53" s="91">
        <v>2</v>
      </c>
      <c r="O53" s="92">
        <v>0</v>
      </c>
      <c r="P53" s="93">
        <f>N53+O53</f>
        <v>2</v>
      </c>
      <c r="Q53" s="82">
        <f>IFERROR(P53/M53,"-")</f>
        <v>0.071428571428571</v>
      </c>
      <c r="R53" s="81">
        <v>0</v>
      </c>
      <c r="S53" s="81">
        <v>1</v>
      </c>
      <c r="T53" s="82">
        <f>IFERROR(S53/(O53+P53),"-")</f>
        <v>0.5</v>
      </c>
      <c r="U53" s="182">
        <f>IFERROR(J53/SUM(P53:P54),"-")</f>
        <v>20000</v>
      </c>
      <c r="V53" s="84">
        <v>1</v>
      </c>
      <c r="W53" s="82">
        <f>IF(P53=0,"-",V53/P53)</f>
        <v>0.5</v>
      </c>
      <c r="X53" s="186">
        <v>1500</v>
      </c>
      <c r="Y53" s="187">
        <f>IFERROR(X53/P53,"-")</f>
        <v>750</v>
      </c>
      <c r="Z53" s="187">
        <f>IFERROR(X53/V53,"-")</f>
        <v>1500</v>
      </c>
      <c r="AA53" s="188">
        <f>SUM(X53:X54)-SUM(J53:J54)</f>
        <v>-122500</v>
      </c>
      <c r="AB53" s="85">
        <f>SUM(X53:X54)/SUM(J53:J54)</f>
        <v>0.125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0.5</v>
      </c>
      <c r="AX53" s="106">
        <v>1</v>
      </c>
      <c r="AY53" s="108">
        <f>IFERROR(AX53/AV53,"-")</f>
        <v>1</v>
      </c>
      <c r="AZ53" s="109">
        <v>1500</v>
      </c>
      <c r="BA53" s="110">
        <f>IFERROR(AZ53/AV53,"-")</f>
        <v>1500</v>
      </c>
      <c r="BB53" s="111">
        <v>1</v>
      </c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0.5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1500</v>
      </c>
      <c r="CQ53" s="141">
        <v>1500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157</v>
      </c>
      <c r="C54" s="203"/>
      <c r="D54" s="203" t="s">
        <v>152</v>
      </c>
      <c r="E54" s="203" t="s">
        <v>101</v>
      </c>
      <c r="F54" s="203" t="s">
        <v>77</v>
      </c>
      <c r="G54" s="203"/>
      <c r="H54" s="90"/>
      <c r="I54" s="90"/>
      <c r="J54" s="188"/>
      <c r="K54" s="81">
        <v>22</v>
      </c>
      <c r="L54" s="81">
        <v>15</v>
      </c>
      <c r="M54" s="81">
        <v>7</v>
      </c>
      <c r="N54" s="91">
        <v>5</v>
      </c>
      <c r="O54" s="92">
        <v>0</v>
      </c>
      <c r="P54" s="93">
        <f>N54+O54</f>
        <v>5</v>
      </c>
      <c r="Q54" s="82">
        <f>IFERROR(P54/M54,"-")</f>
        <v>0.71428571428571</v>
      </c>
      <c r="R54" s="81">
        <v>0</v>
      </c>
      <c r="S54" s="81">
        <v>1</v>
      </c>
      <c r="T54" s="82">
        <f>IFERROR(S54/(O54+P54),"-")</f>
        <v>0.2</v>
      </c>
      <c r="U54" s="182"/>
      <c r="V54" s="84">
        <v>3</v>
      </c>
      <c r="W54" s="82">
        <f>IF(P54=0,"-",V54/P54)</f>
        <v>0.6</v>
      </c>
      <c r="X54" s="186">
        <v>16000</v>
      </c>
      <c r="Y54" s="187">
        <f>IFERROR(X54/P54,"-")</f>
        <v>3200</v>
      </c>
      <c r="Z54" s="187">
        <f>IFERROR(X54/V54,"-")</f>
        <v>5333.3333333333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3</v>
      </c>
      <c r="BO54" s="120">
        <f>IF(P54=0,"",IF(BN54=0,"",(BN54/P54)))</f>
        <v>0.6</v>
      </c>
      <c r="BP54" s="121">
        <v>2</v>
      </c>
      <c r="BQ54" s="122">
        <f>IFERROR(BP54/BN54,"-")</f>
        <v>0.66666666666667</v>
      </c>
      <c r="BR54" s="123">
        <v>13000</v>
      </c>
      <c r="BS54" s="124">
        <f>IFERROR(BR54/BN54,"-")</f>
        <v>4333.3333333333</v>
      </c>
      <c r="BT54" s="125">
        <v>1</v>
      </c>
      <c r="BU54" s="125">
        <v>1</v>
      </c>
      <c r="BV54" s="125"/>
      <c r="BW54" s="126">
        <v>1</v>
      </c>
      <c r="BX54" s="127">
        <f>IF(P54=0,"",IF(BW54=0,"",(BW54/P54)))</f>
        <v>0.2</v>
      </c>
      <c r="BY54" s="128">
        <v>1</v>
      </c>
      <c r="BZ54" s="129">
        <f>IFERROR(BY54/BW54,"-")</f>
        <v>1</v>
      </c>
      <c r="CA54" s="130">
        <v>3000</v>
      </c>
      <c r="CB54" s="131">
        <f>IFERROR(CA54/BW54,"-")</f>
        <v>3000</v>
      </c>
      <c r="CC54" s="132">
        <v>1</v>
      </c>
      <c r="CD54" s="132"/>
      <c r="CE54" s="132"/>
      <c r="CF54" s="133">
        <v>1</v>
      </c>
      <c r="CG54" s="134">
        <f>IF(P54=0,"",IF(CF54=0,"",(CF54/P54)))</f>
        <v>0.2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3</v>
      </c>
      <c r="CP54" s="141">
        <v>16000</v>
      </c>
      <c r="CQ54" s="141">
        <v>10000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1.725</v>
      </c>
      <c r="B55" s="203" t="s">
        <v>158</v>
      </c>
      <c r="C55" s="203"/>
      <c r="D55" s="203"/>
      <c r="E55" s="203"/>
      <c r="F55" s="203" t="s">
        <v>65</v>
      </c>
      <c r="G55" s="203" t="s">
        <v>159</v>
      </c>
      <c r="H55" s="90" t="s">
        <v>160</v>
      </c>
      <c r="I55" s="90"/>
      <c r="J55" s="188">
        <v>80000</v>
      </c>
      <c r="K55" s="81">
        <v>23</v>
      </c>
      <c r="L55" s="81">
        <v>0</v>
      </c>
      <c r="M55" s="81">
        <v>86</v>
      </c>
      <c r="N55" s="91">
        <v>8</v>
      </c>
      <c r="O55" s="92">
        <v>0</v>
      </c>
      <c r="P55" s="93">
        <f>N55+O55</f>
        <v>8</v>
      </c>
      <c r="Q55" s="82">
        <f>IFERROR(P55/M55,"-")</f>
        <v>0.093023255813953</v>
      </c>
      <c r="R55" s="81">
        <v>0</v>
      </c>
      <c r="S55" s="81">
        <v>1</v>
      </c>
      <c r="T55" s="82">
        <f>IFERROR(S55/(O55+P55),"-")</f>
        <v>0.125</v>
      </c>
      <c r="U55" s="182">
        <f>IFERROR(J55/SUM(P55:P56),"-")</f>
        <v>8000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58000</v>
      </c>
      <c r="AB55" s="85">
        <f>SUM(X55:X56)/SUM(J55:J56)</f>
        <v>1.725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2</v>
      </c>
      <c r="AW55" s="107">
        <f>IF(P55=0,"",IF(AV55=0,"",(AV55/P55)))</f>
        <v>0.25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>
        <v>2</v>
      </c>
      <c r="BF55" s="113">
        <f>IF(P55=0,"",IF(BE55=0,"",(BE55/P55)))</f>
        <v>0.25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3</v>
      </c>
      <c r="BO55" s="120">
        <f>IF(P55=0,"",IF(BN55=0,"",(BN55/P55)))</f>
        <v>0.375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0.125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161</v>
      </c>
      <c r="C56" s="203"/>
      <c r="D56" s="203"/>
      <c r="E56" s="203"/>
      <c r="F56" s="203" t="s">
        <v>77</v>
      </c>
      <c r="G56" s="203"/>
      <c r="H56" s="90"/>
      <c r="I56" s="90"/>
      <c r="J56" s="188"/>
      <c r="K56" s="81">
        <v>18</v>
      </c>
      <c r="L56" s="81">
        <v>12</v>
      </c>
      <c r="M56" s="81">
        <v>1</v>
      </c>
      <c r="N56" s="91">
        <v>2</v>
      </c>
      <c r="O56" s="92">
        <v>0</v>
      </c>
      <c r="P56" s="93">
        <f>N56+O56</f>
        <v>2</v>
      </c>
      <c r="Q56" s="82">
        <f>IFERROR(P56/M56,"-")</f>
        <v>2</v>
      </c>
      <c r="R56" s="81">
        <v>1</v>
      </c>
      <c r="S56" s="81">
        <v>1</v>
      </c>
      <c r="T56" s="82">
        <f>IFERROR(S56/(O56+P56),"-")</f>
        <v>0.5</v>
      </c>
      <c r="U56" s="182"/>
      <c r="V56" s="84">
        <v>0</v>
      </c>
      <c r="W56" s="82">
        <f>IF(P56=0,"-",V56/P56)</f>
        <v>0</v>
      </c>
      <c r="X56" s="186">
        <v>138000</v>
      </c>
      <c r="Y56" s="187">
        <f>IFERROR(X56/P56,"-")</f>
        <v>69000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0.5</v>
      </c>
      <c r="BP56" s="121">
        <v>1</v>
      </c>
      <c r="BQ56" s="122">
        <f>IFERROR(BP56/BN56,"-")</f>
        <v>1</v>
      </c>
      <c r="BR56" s="123">
        <v>446000</v>
      </c>
      <c r="BS56" s="124">
        <f>IFERROR(BR56/BN56,"-")</f>
        <v>446000</v>
      </c>
      <c r="BT56" s="125"/>
      <c r="BU56" s="125"/>
      <c r="BV56" s="125">
        <v>1</v>
      </c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>
        <v>1</v>
      </c>
      <c r="CG56" s="134">
        <f>IF(P56=0,"",IF(CF56=0,"",(CF56/P56)))</f>
        <v>0.5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0</v>
      </c>
      <c r="CP56" s="141">
        <v>138000</v>
      </c>
      <c r="CQ56" s="141">
        <v>446000</v>
      </c>
      <c r="CR56" s="141"/>
      <c r="CS56" s="142" t="str">
        <f>IF(AND(CQ56=0,CR56=0),"",IF(AND(CQ56&lt;=100000,CR56&lt;=100000),"",IF(CQ56/CP56&gt;0.7,"男高",IF(CR56/CP56&gt;0.7,"女高",""))))</f>
        <v>男高</v>
      </c>
    </row>
    <row r="57" spans="1:98">
      <c r="A57" s="80">
        <f>AB57</f>
        <v>0.052</v>
      </c>
      <c r="B57" s="203" t="s">
        <v>162</v>
      </c>
      <c r="C57" s="203"/>
      <c r="D57" s="203" t="s">
        <v>115</v>
      </c>
      <c r="E57" s="203" t="s">
        <v>116</v>
      </c>
      <c r="F57" s="203" t="s">
        <v>65</v>
      </c>
      <c r="G57" s="203" t="s">
        <v>163</v>
      </c>
      <c r="H57" s="90" t="s">
        <v>164</v>
      </c>
      <c r="I57" s="90" t="s">
        <v>165</v>
      </c>
      <c r="J57" s="188">
        <v>125000</v>
      </c>
      <c r="K57" s="81">
        <v>7</v>
      </c>
      <c r="L57" s="81">
        <v>0</v>
      </c>
      <c r="M57" s="81">
        <v>29</v>
      </c>
      <c r="N57" s="91">
        <v>4</v>
      </c>
      <c r="O57" s="92">
        <v>0</v>
      </c>
      <c r="P57" s="93">
        <f>N57+O57</f>
        <v>4</v>
      </c>
      <c r="Q57" s="82">
        <f>IFERROR(P57/M57,"-")</f>
        <v>0.13793103448276</v>
      </c>
      <c r="R57" s="81">
        <v>0</v>
      </c>
      <c r="S57" s="81">
        <v>3</v>
      </c>
      <c r="T57" s="82">
        <f>IFERROR(S57/(O57+P57),"-")</f>
        <v>0.75</v>
      </c>
      <c r="U57" s="182">
        <f>IFERROR(J57/SUM(P57:P60),"-")</f>
        <v>8333.3333333333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SUM(X57:X60)-SUM(J57:J60)</f>
        <v>-118500</v>
      </c>
      <c r="AB57" s="85">
        <f>SUM(X57:X60)/SUM(J57:J60)</f>
        <v>0.052</v>
      </c>
      <c r="AC57" s="79"/>
      <c r="AD57" s="94">
        <v>1</v>
      </c>
      <c r="AE57" s="95">
        <f>IF(P57=0,"",IF(AD57=0,"",(AD57/P57)))</f>
        <v>0.25</v>
      </c>
      <c r="AF57" s="94"/>
      <c r="AG57" s="96">
        <f>IFERROR(AF57/AD57,"-")</f>
        <v>0</v>
      </c>
      <c r="AH57" s="97"/>
      <c r="AI57" s="98">
        <f>IFERROR(AH57/AD57,"-")</f>
        <v>0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2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166</v>
      </c>
      <c r="C58" s="203"/>
      <c r="D58" s="203" t="s">
        <v>115</v>
      </c>
      <c r="E58" s="203" t="s">
        <v>120</v>
      </c>
      <c r="F58" s="203" t="s">
        <v>65</v>
      </c>
      <c r="G58" s="203"/>
      <c r="H58" s="90" t="s">
        <v>164</v>
      </c>
      <c r="I58" s="90" t="s">
        <v>167</v>
      </c>
      <c r="J58" s="188"/>
      <c r="K58" s="81">
        <v>8</v>
      </c>
      <c r="L58" s="81">
        <v>0</v>
      </c>
      <c r="M58" s="81">
        <v>42</v>
      </c>
      <c r="N58" s="91">
        <v>4</v>
      </c>
      <c r="O58" s="92">
        <v>0</v>
      </c>
      <c r="P58" s="93">
        <f>N58+O58</f>
        <v>4</v>
      </c>
      <c r="Q58" s="82">
        <f>IFERROR(P58/M58,"-")</f>
        <v>0.095238095238095</v>
      </c>
      <c r="R58" s="81">
        <v>0</v>
      </c>
      <c r="S58" s="81">
        <v>3</v>
      </c>
      <c r="T58" s="82">
        <f>IFERROR(S58/(O58+P58),"-")</f>
        <v>0.75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2</v>
      </c>
      <c r="AN58" s="101">
        <f>IF(P58=0,"",IF(AM58=0,"",(AM58/P58)))</f>
        <v>0.5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>
        <v>1</v>
      </c>
      <c r="AW58" s="107">
        <f>IF(P58=0,"",IF(AV58=0,"",(AV58/P58)))</f>
        <v>0.25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0.25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168</v>
      </c>
      <c r="C59" s="203"/>
      <c r="D59" s="203" t="s">
        <v>115</v>
      </c>
      <c r="E59" s="203" t="s">
        <v>122</v>
      </c>
      <c r="F59" s="203" t="s">
        <v>65</v>
      </c>
      <c r="G59" s="203"/>
      <c r="H59" s="90" t="s">
        <v>164</v>
      </c>
      <c r="I59" s="90" t="s">
        <v>169</v>
      </c>
      <c r="J59" s="188"/>
      <c r="K59" s="81">
        <v>3</v>
      </c>
      <c r="L59" s="81">
        <v>0</v>
      </c>
      <c r="M59" s="81">
        <v>16</v>
      </c>
      <c r="N59" s="91">
        <v>2</v>
      </c>
      <c r="O59" s="92">
        <v>0</v>
      </c>
      <c r="P59" s="93">
        <f>N59+O59</f>
        <v>2</v>
      </c>
      <c r="Q59" s="82">
        <f>IFERROR(P59/M59,"-")</f>
        <v>0.125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0.5</v>
      </c>
      <c r="X59" s="186">
        <v>3000</v>
      </c>
      <c r="Y59" s="187">
        <f>IFERROR(X59/P59,"-")</f>
        <v>1500</v>
      </c>
      <c r="Z59" s="187">
        <f>IFERROR(X59/V59,"-")</f>
        <v>3000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>
        <v>1</v>
      </c>
      <c r="BQ59" s="122">
        <f>IFERROR(BP59/BN59,"-")</f>
        <v>1</v>
      </c>
      <c r="BR59" s="123">
        <v>3000</v>
      </c>
      <c r="BS59" s="124">
        <f>IFERROR(BR59/BN59,"-")</f>
        <v>3000</v>
      </c>
      <c r="BT59" s="125">
        <v>1</v>
      </c>
      <c r="BU59" s="125"/>
      <c r="BV59" s="125"/>
      <c r="BW59" s="126">
        <v>1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3000</v>
      </c>
      <c r="CQ59" s="141">
        <v>3000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170</v>
      </c>
      <c r="C60" s="203"/>
      <c r="D60" s="203" t="s">
        <v>76</v>
      </c>
      <c r="E60" s="203" t="s">
        <v>76</v>
      </c>
      <c r="F60" s="203" t="s">
        <v>77</v>
      </c>
      <c r="G60" s="203"/>
      <c r="H60" s="90"/>
      <c r="I60" s="90"/>
      <c r="J60" s="188"/>
      <c r="K60" s="81">
        <v>31</v>
      </c>
      <c r="L60" s="81">
        <v>19</v>
      </c>
      <c r="M60" s="81">
        <v>15</v>
      </c>
      <c r="N60" s="91">
        <v>5</v>
      </c>
      <c r="O60" s="92">
        <v>0</v>
      </c>
      <c r="P60" s="93">
        <f>N60+O60</f>
        <v>5</v>
      </c>
      <c r="Q60" s="82">
        <f>IFERROR(P60/M60,"-")</f>
        <v>0.33333333333333</v>
      </c>
      <c r="R60" s="81">
        <v>1</v>
      </c>
      <c r="S60" s="81">
        <v>1</v>
      </c>
      <c r="T60" s="82">
        <f>IFERROR(S60/(O60+P60),"-")</f>
        <v>0.2</v>
      </c>
      <c r="U60" s="182"/>
      <c r="V60" s="84">
        <v>1</v>
      </c>
      <c r="W60" s="82">
        <f>IF(P60=0,"-",V60/P60)</f>
        <v>0.2</v>
      </c>
      <c r="X60" s="186">
        <v>3500</v>
      </c>
      <c r="Y60" s="187">
        <f>IFERROR(X60/P60,"-")</f>
        <v>700</v>
      </c>
      <c r="Z60" s="187">
        <f>IFERROR(X60/V60,"-")</f>
        <v>3500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>
        <v>1</v>
      </c>
      <c r="AW60" s="107">
        <f>IF(P60=0,"",IF(AV60=0,"",(AV60/P60)))</f>
        <v>0.2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>
        <v>1</v>
      </c>
      <c r="BF60" s="113">
        <f>IF(P60=0,"",IF(BE60=0,"",(BE60/P60)))</f>
        <v>0.2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0.4</v>
      </c>
      <c r="BP60" s="121">
        <v>1</v>
      </c>
      <c r="BQ60" s="122">
        <f>IFERROR(BP60/BN60,"-")</f>
        <v>0.5</v>
      </c>
      <c r="BR60" s="123">
        <v>3500</v>
      </c>
      <c r="BS60" s="124">
        <f>IFERROR(BR60/BN60,"-")</f>
        <v>1750</v>
      </c>
      <c r="BT60" s="125"/>
      <c r="BU60" s="125"/>
      <c r="BV60" s="125">
        <v>1</v>
      </c>
      <c r="BW60" s="126">
        <v>1</v>
      </c>
      <c r="BX60" s="127">
        <f>IF(P60=0,"",IF(BW60=0,"",(BW60/P60)))</f>
        <v>0.2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3500</v>
      </c>
      <c r="CQ60" s="141">
        <v>3500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 t="str">
        <f>AB61</f>
        <v>0</v>
      </c>
      <c r="B61" s="203" t="s">
        <v>171</v>
      </c>
      <c r="C61" s="203"/>
      <c r="D61" s="203"/>
      <c r="E61" s="203"/>
      <c r="F61" s="203" t="s">
        <v>65</v>
      </c>
      <c r="G61" s="203" t="s">
        <v>148</v>
      </c>
      <c r="H61" s="90" t="s">
        <v>160</v>
      </c>
      <c r="I61" s="204" t="s">
        <v>145</v>
      </c>
      <c r="J61" s="188">
        <v>0</v>
      </c>
      <c r="K61" s="81">
        <v>8</v>
      </c>
      <c r="L61" s="81">
        <v>0</v>
      </c>
      <c r="M61" s="81">
        <v>45</v>
      </c>
      <c r="N61" s="91">
        <v>2</v>
      </c>
      <c r="O61" s="92">
        <v>0</v>
      </c>
      <c r="P61" s="93">
        <f>N61+O61</f>
        <v>2</v>
      </c>
      <c r="Q61" s="82">
        <f>IFERROR(P61/M61,"-")</f>
        <v>0.044444444444444</v>
      </c>
      <c r="R61" s="81">
        <v>0</v>
      </c>
      <c r="S61" s="81">
        <v>1</v>
      </c>
      <c r="T61" s="82">
        <f>IFERROR(S61/(O61+P61),"-")</f>
        <v>0.5</v>
      </c>
      <c r="U61" s="182">
        <f>IFERROR(J61/SUM(P61:P62),"-")</f>
        <v>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3000</v>
      </c>
      <c r="AB61" s="85" t="str">
        <f>SUM(X61:X62)/SUM(J61:J62)</f>
        <v>0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1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172</v>
      </c>
      <c r="C62" s="203"/>
      <c r="D62" s="203"/>
      <c r="E62" s="203"/>
      <c r="F62" s="203" t="s">
        <v>77</v>
      </c>
      <c r="G62" s="203"/>
      <c r="H62" s="90"/>
      <c r="I62" s="90"/>
      <c r="J62" s="188"/>
      <c r="K62" s="81">
        <v>4</v>
      </c>
      <c r="L62" s="81">
        <v>4</v>
      </c>
      <c r="M62" s="81">
        <v>1</v>
      </c>
      <c r="N62" s="91">
        <v>1</v>
      </c>
      <c r="O62" s="92">
        <v>0</v>
      </c>
      <c r="P62" s="93">
        <f>N62+O62</f>
        <v>1</v>
      </c>
      <c r="Q62" s="82">
        <f>IFERROR(P62/M62,"-")</f>
        <v>1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1</v>
      </c>
      <c r="X62" s="186">
        <v>3000</v>
      </c>
      <c r="Y62" s="187">
        <f>IFERROR(X62/P62,"-")</f>
        <v>3000</v>
      </c>
      <c r="Z62" s="187">
        <f>IFERROR(X62/V62,"-")</f>
        <v>3000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1</v>
      </c>
      <c r="BG62" s="112">
        <v>1</v>
      </c>
      <c r="BH62" s="114">
        <f>IFERROR(BG62/BE62,"-")</f>
        <v>1</v>
      </c>
      <c r="BI62" s="115">
        <v>3000</v>
      </c>
      <c r="BJ62" s="116">
        <f>IFERROR(BI62/BE62,"-")</f>
        <v>3000</v>
      </c>
      <c r="BK62" s="117">
        <v>1</v>
      </c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3000</v>
      </c>
      <c r="CQ62" s="141">
        <v>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30"/>
      <c r="B63" s="87"/>
      <c r="C63" s="88"/>
      <c r="D63" s="88"/>
      <c r="E63" s="88"/>
      <c r="F63" s="89"/>
      <c r="G63" s="90"/>
      <c r="H63" s="90"/>
      <c r="I63" s="90"/>
      <c r="J63" s="192"/>
      <c r="K63" s="34"/>
      <c r="L63" s="34"/>
      <c r="M63" s="31"/>
      <c r="N63" s="23"/>
      <c r="O63" s="23"/>
      <c r="P63" s="23"/>
      <c r="Q63" s="33"/>
      <c r="R63" s="32"/>
      <c r="S63" s="23"/>
      <c r="T63" s="32"/>
      <c r="U63" s="183"/>
      <c r="V63" s="25"/>
      <c r="W63" s="25"/>
      <c r="X63" s="189"/>
      <c r="Y63" s="189"/>
      <c r="Z63" s="189"/>
      <c r="AA63" s="189"/>
      <c r="AB63" s="33"/>
      <c r="AC63" s="59"/>
      <c r="AD63" s="63"/>
      <c r="AE63" s="64"/>
      <c r="AF63" s="63"/>
      <c r="AG63" s="67"/>
      <c r="AH63" s="68"/>
      <c r="AI63" s="69"/>
      <c r="AJ63" s="70"/>
      <c r="AK63" s="70"/>
      <c r="AL63" s="70"/>
      <c r="AM63" s="63"/>
      <c r="AN63" s="64"/>
      <c r="AO63" s="63"/>
      <c r="AP63" s="67"/>
      <c r="AQ63" s="68"/>
      <c r="AR63" s="69"/>
      <c r="AS63" s="70"/>
      <c r="AT63" s="70"/>
      <c r="AU63" s="70"/>
      <c r="AV63" s="63"/>
      <c r="AW63" s="64"/>
      <c r="AX63" s="63"/>
      <c r="AY63" s="67"/>
      <c r="AZ63" s="68"/>
      <c r="BA63" s="69"/>
      <c r="BB63" s="70"/>
      <c r="BC63" s="70"/>
      <c r="BD63" s="70"/>
      <c r="BE63" s="63"/>
      <c r="BF63" s="64"/>
      <c r="BG63" s="63"/>
      <c r="BH63" s="67"/>
      <c r="BI63" s="68"/>
      <c r="BJ63" s="69"/>
      <c r="BK63" s="70"/>
      <c r="BL63" s="70"/>
      <c r="BM63" s="70"/>
      <c r="BN63" s="65"/>
      <c r="BO63" s="66"/>
      <c r="BP63" s="63"/>
      <c r="BQ63" s="67"/>
      <c r="BR63" s="68"/>
      <c r="BS63" s="69"/>
      <c r="BT63" s="70"/>
      <c r="BU63" s="70"/>
      <c r="BV63" s="70"/>
      <c r="BW63" s="65"/>
      <c r="BX63" s="66"/>
      <c r="BY63" s="63"/>
      <c r="BZ63" s="67"/>
      <c r="CA63" s="68"/>
      <c r="CB63" s="69"/>
      <c r="CC63" s="70"/>
      <c r="CD63" s="70"/>
      <c r="CE63" s="70"/>
      <c r="CF63" s="65"/>
      <c r="CG63" s="66"/>
      <c r="CH63" s="63"/>
      <c r="CI63" s="67"/>
      <c r="CJ63" s="68"/>
      <c r="CK63" s="69"/>
      <c r="CL63" s="70"/>
      <c r="CM63" s="70"/>
      <c r="CN63" s="70"/>
      <c r="CO63" s="71"/>
      <c r="CP63" s="68"/>
      <c r="CQ63" s="68"/>
      <c r="CR63" s="68"/>
      <c r="CS63" s="72"/>
    </row>
    <row r="64" spans="1:98">
      <c r="A64" s="30"/>
      <c r="B64" s="37"/>
      <c r="C64" s="21"/>
      <c r="D64" s="21"/>
      <c r="E64" s="21"/>
      <c r="F64" s="22"/>
      <c r="G64" s="36"/>
      <c r="H64" s="36"/>
      <c r="I64" s="75"/>
      <c r="J64" s="193"/>
      <c r="K64" s="34"/>
      <c r="L64" s="34"/>
      <c r="M64" s="31"/>
      <c r="N64" s="23"/>
      <c r="O64" s="23"/>
      <c r="P64" s="23"/>
      <c r="Q64" s="33"/>
      <c r="R64" s="32"/>
      <c r="S64" s="23"/>
      <c r="T64" s="32"/>
      <c r="U64" s="183"/>
      <c r="V64" s="25"/>
      <c r="W64" s="25"/>
      <c r="X64" s="189"/>
      <c r="Y64" s="189"/>
      <c r="Z64" s="189"/>
      <c r="AA64" s="189"/>
      <c r="AB64" s="33"/>
      <c r="AC64" s="61"/>
      <c r="AD64" s="63"/>
      <c r="AE64" s="64"/>
      <c r="AF64" s="63"/>
      <c r="AG64" s="67"/>
      <c r="AH64" s="68"/>
      <c r="AI64" s="69"/>
      <c r="AJ64" s="70"/>
      <c r="AK64" s="70"/>
      <c r="AL64" s="70"/>
      <c r="AM64" s="63"/>
      <c r="AN64" s="64"/>
      <c r="AO64" s="63"/>
      <c r="AP64" s="67"/>
      <c r="AQ64" s="68"/>
      <c r="AR64" s="69"/>
      <c r="AS64" s="70"/>
      <c r="AT64" s="70"/>
      <c r="AU64" s="70"/>
      <c r="AV64" s="63"/>
      <c r="AW64" s="64"/>
      <c r="AX64" s="63"/>
      <c r="AY64" s="67"/>
      <c r="AZ64" s="68"/>
      <c r="BA64" s="69"/>
      <c r="BB64" s="70"/>
      <c r="BC64" s="70"/>
      <c r="BD64" s="70"/>
      <c r="BE64" s="63"/>
      <c r="BF64" s="64"/>
      <c r="BG64" s="63"/>
      <c r="BH64" s="67"/>
      <c r="BI64" s="68"/>
      <c r="BJ64" s="69"/>
      <c r="BK64" s="70"/>
      <c r="BL64" s="70"/>
      <c r="BM64" s="70"/>
      <c r="BN64" s="65"/>
      <c r="BO64" s="66"/>
      <c r="BP64" s="63"/>
      <c r="BQ64" s="67"/>
      <c r="BR64" s="68"/>
      <c r="BS64" s="69"/>
      <c r="BT64" s="70"/>
      <c r="BU64" s="70"/>
      <c r="BV64" s="70"/>
      <c r="BW64" s="65"/>
      <c r="BX64" s="66"/>
      <c r="BY64" s="63"/>
      <c r="BZ64" s="67"/>
      <c r="CA64" s="68"/>
      <c r="CB64" s="69"/>
      <c r="CC64" s="70"/>
      <c r="CD64" s="70"/>
      <c r="CE64" s="70"/>
      <c r="CF64" s="65"/>
      <c r="CG64" s="66"/>
      <c r="CH64" s="63"/>
      <c r="CI64" s="67"/>
      <c r="CJ64" s="68"/>
      <c r="CK64" s="69"/>
      <c r="CL64" s="70"/>
      <c r="CM64" s="70"/>
      <c r="CN64" s="70"/>
      <c r="CO64" s="71"/>
      <c r="CP64" s="68"/>
      <c r="CQ64" s="68"/>
      <c r="CR64" s="68"/>
      <c r="CS64" s="72"/>
    </row>
    <row r="65" spans="1:98">
      <c r="A65" s="19">
        <f>AB65</f>
        <v>1.4528818514007</v>
      </c>
      <c r="B65" s="39"/>
      <c r="C65" s="39"/>
      <c r="D65" s="39"/>
      <c r="E65" s="39"/>
      <c r="F65" s="39"/>
      <c r="G65" s="40" t="s">
        <v>173</v>
      </c>
      <c r="H65" s="40"/>
      <c r="I65" s="40"/>
      <c r="J65" s="190">
        <f>SUM(J6:J64)</f>
        <v>4105000</v>
      </c>
      <c r="K65" s="41">
        <f>SUM(K6:K64)</f>
        <v>2048</v>
      </c>
      <c r="L65" s="41">
        <f>SUM(L6:L64)</f>
        <v>884</v>
      </c>
      <c r="M65" s="41">
        <f>SUM(M6:M64)</f>
        <v>2671</v>
      </c>
      <c r="N65" s="41">
        <f>SUM(N6:N64)</f>
        <v>416</v>
      </c>
      <c r="O65" s="41">
        <f>SUM(O6:O64)</f>
        <v>2</v>
      </c>
      <c r="P65" s="41">
        <f>SUM(P6:P64)</f>
        <v>418</v>
      </c>
      <c r="Q65" s="42">
        <f>IFERROR(P65/M65,"-")</f>
        <v>0.15649569449644</v>
      </c>
      <c r="R65" s="78">
        <f>SUM(R6:R64)</f>
        <v>46</v>
      </c>
      <c r="S65" s="78">
        <f>SUM(S6:S64)</f>
        <v>90</v>
      </c>
      <c r="T65" s="42">
        <f>IFERROR(R65/P65,"-")</f>
        <v>0.11004784688995</v>
      </c>
      <c r="U65" s="184">
        <f>IFERROR(J65/P65,"-")</f>
        <v>9820.5741626794</v>
      </c>
      <c r="V65" s="44">
        <f>SUM(V6:V64)</f>
        <v>107</v>
      </c>
      <c r="W65" s="42">
        <f>IFERROR(V65/P65,"-")</f>
        <v>0.25598086124402</v>
      </c>
      <c r="X65" s="190">
        <f>SUM(X6:X64)</f>
        <v>5964080</v>
      </c>
      <c r="Y65" s="190">
        <f>IFERROR(X65/P65,"-")</f>
        <v>14268.133971292</v>
      </c>
      <c r="Z65" s="190">
        <f>IFERROR(X65/V65,"-")</f>
        <v>55739.065420561</v>
      </c>
      <c r="AA65" s="190">
        <f>X65-J65</f>
        <v>1859080</v>
      </c>
      <c r="AB65" s="47">
        <f>X65/J65</f>
        <v>1.4528818514007</v>
      </c>
      <c r="AC65" s="60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6"/>
    <mergeCell ref="J22:J26"/>
    <mergeCell ref="U22:U26"/>
    <mergeCell ref="AA22:AA26"/>
    <mergeCell ref="AB22:AB26"/>
    <mergeCell ref="A27:A31"/>
    <mergeCell ref="J27:J31"/>
    <mergeCell ref="U27:U31"/>
    <mergeCell ref="AA27:AA31"/>
    <mergeCell ref="AB27:AB31"/>
    <mergeCell ref="A32:A36"/>
    <mergeCell ref="J32:J36"/>
    <mergeCell ref="U32:U36"/>
    <mergeCell ref="AA32:AA36"/>
    <mergeCell ref="AB32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60"/>
    <mergeCell ref="J57:J60"/>
    <mergeCell ref="U57:U60"/>
    <mergeCell ref="AA57:AA60"/>
    <mergeCell ref="AB57:AB60"/>
    <mergeCell ref="A61:A62"/>
    <mergeCell ref="J61:J62"/>
    <mergeCell ref="U61:U62"/>
    <mergeCell ref="AA61:AA62"/>
    <mergeCell ref="AB61:AB6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174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10.4</v>
      </c>
      <c r="B6" s="203" t="s">
        <v>175</v>
      </c>
      <c r="C6" s="203" t="s">
        <v>176</v>
      </c>
      <c r="D6" s="203" t="s">
        <v>177</v>
      </c>
      <c r="E6" s="203" t="s">
        <v>105</v>
      </c>
      <c r="F6" s="203" t="s">
        <v>65</v>
      </c>
      <c r="G6" s="203" t="s">
        <v>178</v>
      </c>
      <c r="H6" s="90" t="s">
        <v>179</v>
      </c>
      <c r="I6" s="90" t="s">
        <v>180</v>
      </c>
      <c r="J6" s="188">
        <v>100000</v>
      </c>
      <c r="K6" s="81">
        <v>11</v>
      </c>
      <c r="L6" s="81">
        <v>0</v>
      </c>
      <c r="M6" s="81">
        <v>65</v>
      </c>
      <c r="N6" s="91">
        <v>6</v>
      </c>
      <c r="O6" s="92">
        <v>0</v>
      </c>
      <c r="P6" s="93">
        <f>N6+O6</f>
        <v>6</v>
      </c>
      <c r="Q6" s="82">
        <f>IFERROR(P6/M6,"-")</f>
        <v>0.092307692307692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7692.3076923077</v>
      </c>
      <c r="V6" s="84">
        <v>3</v>
      </c>
      <c r="W6" s="82">
        <f>IF(P6=0,"-",V6/P6)</f>
        <v>0.5</v>
      </c>
      <c r="X6" s="186">
        <v>33000</v>
      </c>
      <c r="Y6" s="187">
        <f>IFERROR(X6/P6,"-")</f>
        <v>5500</v>
      </c>
      <c r="Z6" s="187">
        <f>IFERROR(X6/V6,"-")</f>
        <v>11000</v>
      </c>
      <c r="AA6" s="188">
        <f>SUM(X6:X7)-SUM(J6:J7)</f>
        <v>940000</v>
      </c>
      <c r="AB6" s="85">
        <f>SUM(X6:X7)/SUM(J6:J7)</f>
        <v>10.4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0.66666666666667</v>
      </c>
      <c r="BG6" s="112">
        <v>1</v>
      </c>
      <c r="BH6" s="114">
        <f>IFERROR(BG6/BE6,"-")</f>
        <v>0.25</v>
      </c>
      <c r="BI6" s="115">
        <v>20000</v>
      </c>
      <c r="BJ6" s="116">
        <f>IFERROR(BI6/BE6,"-")</f>
        <v>5000</v>
      </c>
      <c r="BK6" s="117"/>
      <c r="BL6" s="117"/>
      <c r="BM6" s="117">
        <v>1</v>
      </c>
      <c r="BN6" s="119">
        <v>2</v>
      </c>
      <c r="BO6" s="120">
        <f>IF(P6=0,"",IF(BN6=0,"",(BN6/P6)))</f>
        <v>0.33333333333333</v>
      </c>
      <c r="BP6" s="121">
        <v>2</v>
      </c>
      <c r="BQ6" s="122">
        <f>IFERROR(BP6/BN6,"-")</f>
        <v>1</v>
      </c>
      <c r="BR6" s="123">
        <v>13000</v>
      </c>
      <c r="BS6" s="124">
        <f>IFERROR(BR6/BN6,"-")</f>
        <v>6500</v>
      </c>
      <c r="BT6" s="125">
        <v>1</v>
      </c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33000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181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41</v>
      </c>
      <c r="L7" s="81">
        <v>24</v>
      </c>
      <c r="M7" s="81">
        <v>11</v>
      </c>
      <c r="N7" s="91">
        <v>7</v>
      </c>
      <c r="O7" s="92">
        <v>0</v>
      </c>
      <c r="P7" s="93">
        <f>N7+O7</f>
        <v>7</v>
      </c>
      <c r="Q7" s="82">
        <f>IFERROR(P7/M7,"-")</f>
        <v>0.63636363636364</v>
      </c>
      <c r="R7" s="81">
        <v>3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0.42857142857143</v>
      </c>
      <c r="X7" s="186">
        <v>1007000</v>
      </c>
      <c r="Y7" s="187">
        <f>IFERROR(X7/P7,"-")</f>
        <v>143857.14285714</v>
      </c>
      <c r="Z7" s="187">
        <f>IFERROR(X7/V7,"-")</f>
        <v>335666.66666667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0.28571428571429</v>
      </c>
      <c r="BG7" s="112">
        <v>1</v>
      </c>
      <c r="BH7" s="114">
        <f>IFERROR(BG7/BE7,"-")</f>
        <v>0.5</v>
      </c>
      <c r="BI7" s="115">
        <v>64000</v>
      </c>
      <c r="BJ7" s="116">
        <f>IFERROR(BI7/BE7,"-")</f>
        <v>32000</v>
      </c>
      <c r="BK7" s="117"/>
      <c r="BL7" s="117"/>
      <c r="BM7" s="117">
        <v>1</v>
      </c>
      <c r="BN7" s="119">
        <v>3</v>
      </c>
      <c r="BO7" s="120">
        <f>IF(P7=0,"",IF(BN7=0,"",(BN7/P7)))</f>
        <v>0.42857142857143</v>
      </c>
      <c r="BP7" s="121">
        <v>2</v>
      </c>
      <c r="BQ7" s="122">
        <f>IFERROR(BP7/BN7,"-")</f>
        <v>0.66666666666667</v>
      </c>
      <c r="BR7" s="123">
        <v>943000</v>
      </c>
      <c r="BS7" s="124">
        <f>IFERROR(BR7/BN7,"-")</f>
        <v>314333.33333333</v>
      </c>
      <c r="BT7" s="125">
        <v>1</v>
      </c>
      <c r="BU7" s="125"/>
      <c r="BV7" s="125">
        <v>1</v>
      </c>
      <c r="BW7" s="126">
        <v>1</v>
      </c>
      <c r="BX7" s="127">
        <f>IF(P7=0,"",IF(BW7=0,"",(BW7/P7)))</f>
        <v>0.14285714285714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1007000</v>
      </c>
      <c r="CQ7" s="141">
        <v>940000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182</v>
      </c>
      <c r="C8" s="203" t="s">
        <v>183</v>
      </c>
      <c r="D8" s="203" t="s">
        <v>177</v>
      </c>
      <c r="E8" s="203" t="s">
        <v>184</v>
      </c>
      <c r="F8" s="203" t="s">
        <v>65</v>
      </c>
      <c r="G8" s="203" t="s">
        <v>185</v>
      </c>
      <c r="H8" s="90" t="s">
        <v>186</v>
      </c>
      <c r="I8" s="90" t="s">
        <v>99</v>
      </c>
      <c r="J8" s="188">
        <v>275000</v>
      </c>
      <c r="K8" s="81">
        <v>20</v>
      </c>
      <c r="L8" s="81">
        <v>0</v>
      </c>
      <c r="M8" s="81">
        <v>47</v>
      </c>
      <c r="N8" s="91">
        <v>9</v>
      </c>
      <c r="O8" s="92">
        <v>0</v>
      </c>
      <c r="P8" s="93">
        <f>N8+O8</f>
        <v>9</v>
      </c>
      <c r="Q8" s="82">
        <f>IFERROR(P8/M8,"-")</f>
        <v>0.19148936170213</v>
      </c>
      <c r="R8" s="81">
        <v>0</v>
      </c>
      <c r="S8" s="81">
        <v>2</v>
      </c>
      <c r="T8" s="82">
        <f>IFERROR(S8/(O8+P8),"-")</f>
        <v>0.22222222222222</v>
      </c>
      <c r="U8" s="182">
        <f>IFERROR(J8/SUM(P8:P9),"-")</f>
        <v>14473.684210526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-275000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0.11111111111111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0.11111111111111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0.55555555555556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0.22222222222222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187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42</v>
      </c>
      <c r="L9" s="81">
        <v>32</v>
      </c>
      <c r="M9" s="81">
        <v>14</v>
      </c>
      <c r="N9" s="91">
        <v>10</v>
      </c>
      <c r="O9" s="92">
        <v>0</v>
      </c>
      <c r="P9" s="93">
        <f>N9+O9</f>
        <v>10</v>
      </c>
      <c r="Q9" s="82">
        <f>IFERROR(P9/M9,"-")</f>
        <v>0.71428571428571</v>
      </c>
      <c r="R9" s="81">
        <v>0</v>
      </c>
      <c r="S9" s="81">
        <v>4</v>
      </c>
      <c r="T9" s="82">
        <f>IFERROR(S9/(O9+P9),"-")</f>
        <v>0.4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>
        <v>1</v>
      </c>
      <c r="AE9" s="95">
        <f>IF(P9=0,"",IF(AD9=0,"",(AD9/P9)))</f>
        <v>0.1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6</v>
      </c>
      <c r="BF9" s="113">
        <f>IF(P9=0,"",IF(BE9=0,"",(BE9/P9)))</f>
        <v>0.6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2.7733333333333</v>
      </c>
      <c r="B12" s="39"/>
      <c r="C12" s="39"/>
      <c r="D12" s="39"/>
      <c r="E12" s="39"/>
      <c r="F12" s="39"/>
      <c r="G12" s="40" t="s">
        <v>188</v>
      </c>
      <c r="H12" s="40"/>
      <c r="I12" s="40"/>
      <c r="J12" s="190">
        <f>SUM(J6:J11)</f>
        <v>375000</v>
      </c>
      <c r="K12" s="41">
        <f>SUM(K6:K11)</f>
        <v>114</v>
      </c>
      <c r="L12" s="41">
        <f>SUM(L6:L11)</f>
        <v>56</v>
      </c>
      <c r="M12" s="41">
        <f>SUM(M6:M11)</f>
        <v>137</v>
      </c>
      <c r="N12" s="41">
        <f>SUM(N6:N11)</f>
        <v>32</v>
      </c>
      <c r="O12" s="41">
        <f>SUM(O6:O11)</f>
        <v>0</v>
      </c>
      <c r="P12" s="41">
        <f>SUM(P6:P11)</f>
        <v>32</v>
      </c>
      <c r="Q12" s="42">
        <f>IFERROR(P12/M12,"-")</f>
        <v>0.23357664233577</v>
      </c>
      <c r="R12" s="78">
        <f>SUM(R6:R11)</f>
        <v>4</v>
      </c>
      <c r="S12" s="78">
        <f>SUM(S6:S11)</f>
        <v>6</v>
      </c>
      <c r="T12" s="42">
        <f>IFERROR(R12/P12,"-")</f>
        <v>0.125</v>
      </c>
      <c r="U12" s="184">
        <f>IFERROR(J12/P12,"-")</f>
        <v>11718.75</v>
      </c>
      <c r="V12" s="44">
        <f>SUM(V6:V11)</f>
        <v>6</v>
      </c>
      <c r="W12" s="42">
        <f>IFERROR(V12/P12,"-")</f>
        <v>0.1875</v>
      </c>
      <c r="X12" s="190">
        <f>SUM(X6:X11)</f>
        <v>1040000</v>
      </c>
      <c r="Y12" s="190">
        <f>IFERROR(X12/P12,"-")</f>
        <v>32500</v>
      </c>
      <c r="Z12" s="190">
        <f>IFERROR(X12/V12,"-")</f>
        <v>173333.33333333</v>
      </c>
      <c r="AA12" s="190">
        <f>X12-J12</f>
        <v>665000</v>
      </c>
      <c r="AB12" s="47">
        <f>X12/J12</f>
        <v>2.7733333333333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189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0.31111111111111</v>
      </c>
      <c r="B6" s="203" t="s">
        <v>190</v>
      </c>
      <c r="C6" s="203"/>
      <c r="D6" s="203"/>
      <c r="E6" s="203"/>
      <c r="F6" s="203" t="s">
        <v>65</v>
      </c>
      <c r="G6" s="203" t="s">
        <v>191</v>
      </c>
      <c r="H6" s="90"/>
      <c r="I6" s="90" t="s">
        <v>192</v>
      </c>
      <c r="J6" s="188">
        <v>90000</v>
      </c>
      <c r="K6" s="81">
        <v>50</v>
      </c>
      <c r="L6" s="81">
        <v>0</v>
      </c>
      <c r="M6" s="81">
        <v>547</v>
      </c>
      <c r="N6" s="91">
        <v>32</v>
      </c>
      <c r="O6" s="92">
        <v>1</v>
      </c>
      <c r="P6" s="93">
        <f>N6+O6</f>
        <v>33</v>
      </c>
      <c r="Q6" s="82">
        <f>IFERROR(P6/M6,"-")</f>
        <v>0.060329067641682</v>
      </c>
      <c r="R6" s="81">
        <v>1</v>
      </c>
      <c r="S6" s="81">
        <v>10</v>
      </c>
      <c r="T6" s="82">
        <f>IFERROR(S6/(O6+P6),"-")</f>
        <v>0.29411764705882</v>
      </c>
      <c r="U6" s="182">
        <f>IFERROR(J6/SUM(P6:P8),"-")</f>
        <v>1125</v>
      </c>
      <c r="V6" s="84">
        <v>3</v>
      </c>
      <c r="W6" s="82">
        <f>IF(P6=0,"-",V6/P6)</f>
        <v>0.090909090909091</v>
      </c>
      <c r="X6" s="186">
        <v>11000</v>
      </c>
      <c r="Y6" s="187">
        <f>IFERROR(X6/P6,"-")</f>
        <v>333.33333333333</v>
      </c>
      <c r="Z6" s="187">
        <f>IFERROR(X6/V6,"-")</f>
        <v>3666.6666666667</v>
      </c>
      <c r="AA6" s="188">
        <f>SUM(X6:X8)-SUM(J6:J8)</f>
        <v>-62000</v>
      </c>
      <c r="AB6" s="85">
        <f>SUM(X6:X8)/SUM(J6:J8)</f>
        <v>0.31111111111111</v>
      </c>
      <c r="AC6" s="79"/>
      <c r="AD6" s="94">
        <v>1</v>
      </c>
      <c r="AE6" s="95">
        <f>IF(P6=0,"",IF(AD6=0,"",(AD6/P6)))</f>
        <v>0.03030303030303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0.21212121212121</v>
      </c>
      <c r="AO6" s="100">
        <v>1</v>
      </c>
      <c r="AP6" s="102">
        <f>IFERROR(AP6/AM6,"-")</f>
        <v>0</v>
      </c>
      <c r="AQ6" s="103">
        <v>5000</v>
      </c>
      <c r="AR6" s="104">
        <f>IFERROR(AQ6/AM6,"-")</f>
        <v>714.28571428571</v>
      </c>
      <c r="AS6" s="105">
        <v>1</v>
      </c>
      <c r="AT6" s="105"/>
      <c r="AU6" s="105"/>
      <c r="AV6" s="106">
        <v>9</v>
      </c>
      <c r="AW6" s="107">
        <f>IF(P6=0,"",IF(AV6=0,"",(AV6/P6)))</f>
        <v>0.27272727272727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10</v>
      </c>
      <c r="BF6" s="113">
        <f>IF(P6=0,"",IF(BE6=0,"",(BE6/P6)))</f>
        <v>0.3030303030303</v>
      </c>
      <c r="BG6" s="112">
        <v>2</v>
      </c>
      <c r="BH6" s="114">
        <f>IFERROR(BG6/BE6,"-")</f>
        <v>0.2</v>
      </c>
      <c r="BI6" s="115">
        <v>6000</v>
      </c>
      <c r="BJ6" s="116">
        <f>IFERROR(BI6/BE6,"-")</f>
        <v>600</v>
      </c>
      <c r="BK6" s="117">
        <v>2</v>
      </c>
      <c r="BL6" s="117"/>
      <c r="BM6" s="117"/>
      <c r="BN6" s="119">
        <v>4</v>
      </c>
      <c r="BO6" s="120">
        <f>IF(P6=0,"",IF(BN6=0,"",(BN6/P6)))</f>
        <v>0.12121212121212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0.060606060606061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11000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193</v>
      </c>
      <c r="C7" s="203"/>
      <c r="D7" s="203"/>
      <c r="E7" s="203"/>
      <c r="F7" s="203" t="s">
        <v>65</v>
      </c>
      <c r="G7" s="203" t="s">
        <v>194</v>
      </c>
      <c r="H7" s="90"/>
      <c r="I7" s="90"/>
      <c r="J7" s="188"/>
      <c r="K7" s="81">
        <v>24</v>
      </c>
      <c r="L7" s="81">
        <v>0</v>
      </c>
      <c r="M7" s="81">
        <v>320</v>
      </c>
      <c r="N7" s="91">
        <v>16</v>
      </c>
      <c r="O7" s="92">
        <v>1</v>
      </c>
      <c r="P7" s="93">
        <f>N7+O7</f>
        <v>17</v>
      </c>
      <c r="Q7" s="82">
        <f>IFERROR(P7/M7,"-")</f>
        <v>0.053125</v>
      </c>
      <c r="R7" s="81">
        <v>0</v>
      </c>
      <c r="S7" s="81">
        <v>7</v>
      </c>
      <c r="T7" s="82">
        <f>IFERROR(S7/(O7+P7),"-")</f>
        <v>0.38888888888889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0.23529411764706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0.23529411764706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0.35294117647059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0.17647058823529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195</v>
      </c>
      <c r="C8" s="203"/>
      <c r="D8" s="203"/>
      <c r="E8" s="203"/>
      <c r="F8" s="203" t="s">
        <v>65</v>
      </c>
      <c r="G8" s="203" t="s">
        <v>196</v>
      </c>
      <c r="H8" s="90"/>
      <c r="I8" s="90"/>
      <c r="J8" s="188"/>
      <c r="K8" s="81">
        <v>37</v>
      </c>
      <c r="L8" s="81">
        <v>0</v>
      </c>
      <c r="M8" s="81">
        <v>292</v>
      </c>
      <c r="N8" s="91">
        <v>30</v>
      </c>
      <c r="O8" s="92">
        <v>0</v>
      </c>
      <c r="P8" s="93">
        <f>N8+O8</f>
        <v>30</v>
      </c>
      <c r="Q8" s="82">
        <f>IFERROR(P8/M8,"-")</f>
        <v>0.1027397260274</v>
      </c>
      <c r="R8" s="81">
        <v>1</v>
      </c>
      <c r="S8" s="81">
        <v>10</v>
      </c>
      <c r="T8" s="82">
        <f>IFERROR(S8/(O8+P8),"-")</f>
        <v>0.33333333333333</v>
      </c>
      <c r="U8" s="182"/>
      <c r="V8" s="84">
        <v>4</v>
      </c>
      <c r="W8" s="82">
        <f>IF(P8=0,"-",V8/P8)</f>
        <v>0.13333333333333</v>
      </c>
      <c r="X8" s="186">
        <v>17000</v>
      </c>
      <c r="Y8" s="187">
        <f>IFERROR(X8/P8,"-")</f>
        <v>566.66666666667</v>
      </c>
      <c r="Z8" s="187">
        <f>IFERROR(X8/V8,"-")</f>
        <v>4250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7</v>
      </c>
      <c r="AN8" s="101">
        <f>IF(P8=0,"",IF(AM8=0,"",(AM8/P8)))</f>
        <v>0.23333333333333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12</v>
      </c>
      <c r="AW8" s="107">
        <f>IF(P8=0,"",IF(AV8=0,"",(AV8/P8)))</f>
        <v>0.4</v>
      </c>
      <c r="AX8" s="106">
        <v>1</v>
      </c>
      <c r="AY8" s="108">
        <f>IFERROR(AX8/AV8,"-")</f>
        <v>0.083333333333333</v>
      </c>
      <c r="AZ8" s="109">
        <v>10000</v>
      </c>
      <c r="BA8" s="110">
        <f>IFERROR(AZ8/AV8,"-")</f>
        <v>833.33333333333</v>
      </c>
      <c r="BB8" s="111">
        <v>1</v>
      </c>
      <c r="BC8" s="111"/>
      <c r="BD8" s="111"/>
      <c r="BE8" s="112">
        <v>6</v>
      </c>
      <c r="BF8" s="113">
        <f>IF(P8=0,"",IF(BE8=0,"",(BE8/P8)))</f>
        <v>0.2</v>
      </c>
      <c r="BG8" s="112">
        <v>1</v>
      </c>
      <c r="BH8" s="114">
        <f>IFERROR(BG8/BE8,"-")</f>
        <v>0.16666666666667</v>
      </c>
      <c r="BI8" s="115">
        <v>3000</v>
      </c>
      <c r="BJ8" s="116">
        <f>IFERROR(BI8/BE8,"-")</f>
        <v>500</v>
      </c>
      <c r="BK8" s="117">
        <v>1</v>
      </c>
      <c r="BL8" s="117"/>
      <c r="BM8" s="117"/>
      <c r="BN8" s="119">
        <v>5</v>
      </c>
      <c r="BO8" s="120">
        <f>IF(P8=0,"",IF(BN8=0,"",(BN8/P8)))</f>
        <v>0.16666666666667</v>
      </c>
      <c r="BP8" s="121">
        <v>2</v>
      </c>
      <c r="BQ8" s="122">
        <f>IFERROR(BP8/BN8,"-")</f>
        <v>0.4</v>
      </c>
      <c r="BR8" s="123">
        <v>4000</v>
      </c>
      <c r="BS8" s="124">
        <f>IFERROR(BR8/BN8,"-")</f>
        <v>800</v>
      </c>
      <c r="BT8" s="125">
        <v>2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17000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30"/>
      <c r="B9" s="87"/>
      <c r="C9" s="88"/>
      <c r="D9" s="88"/>
      <c r="E9" s="88"/>
      <c r="F9" s="89"/>
      <c r="G9" s="90"/>
      <c r="H9" s="90"/>
      <c r="I9" s="90"/>
      <c r="J9" s="192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59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30"/>
      <c r="B10" s="37"/>
      <c r="C10" s="21"/>
      <c r="D10" s="21"/>
      <c r="E10" s="21"/>
      <c r="F10" s="22"/>
      <c r="G10" s="36"/>
      <c r="H10" s="36"/>
      <c r="I10" s="75"/>
      <c r="J10" s="193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61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19">
        <f>AB11</f>
        <v>0.31111111111111</v>
      </c>
      <c r="B11" s="39"/>
      <c r="C11" s="39"/>
      <c r="D11" s="39"/>
      <c r="E11" s="39"/>
      <c r="F11" s="39"/>
      <c r="G11" s="40" t="s">
        <v>197</v>
      </c>
      <c r="H11" s="40"/>
      <c r="I11" s="40"/>
      <c r="J11" s="190">
        <f>SUM(J6:J10)</f>
        <v>90000</v>
      </c>
      <c r="K11" s="41">
        <f>SUM(K6:K10)</f>
        <v>111</v>
      </c>
      <c r="L11" s="41">
        <f>SUM(L6:L10)</f>
        <v>0</v>
      </c>
      <c r="M11" s="41">
        <f>SUM(M6:M10)</f>
        <v>1159</v>
      </c>
      <c r="N11" s="41">
        <f>SUM(N6:N10)</f>
        <v>78</v>
      </c>
      <c r="O11" s="41">
        <f>SUM(O6:O10)</f>
        <v>2</v>
      </c>
      <c r="P11" s="41">
        <f>SUM(P6:P10)</f>
        <v>80</v>
      </c>
      <c r="Q11" s="42">
        <f>IFERROR(P11/M11,"-")</f>
        <v>0.069025021570319</v>
      </c>
      <c r="R11" s="78">
        <f>SUM(R6:R10)</f>
        <v>2</v>
      </c>
      <c r="S11" s="78">
        <f>SUM(S6:S10)</f>
        <v>27</v>
      </c>
      <c r="T11" s="42">
        <f>IFERROR(R11/P11,"-")</f>
        <v>0.025</v>
      </c>
      <c r="U11" s="184">
        <f>IFERROR(J11/P11,"-")</f>
        <v>1125</v>
      </c>
      <c r="V11" s="44">
        <f>SUM(V6:V10)</f>
        <v>7</v>
      </c>
      <c r="W11" s="42">
        <f>IFERROR(V11/P11,"-")</f>
        <v>0.0875</v>
      </c>
      <c r="X11" s="190">
        <f>SUM(X6:X10)</f>
        <v>28000</v>
      </c>
      <c r="Y11" s="190">
        <f>IFERROR(X11/P11,"-")</f>
        <v>350</v>
      </c>
      <c r="Z11" s="190">
        <f>IFERROR(X11/V11,"-")</f>
        <v>4000</v>
      </c>
      <c r="AA11" s="190">
        <f>X11-J11</f>
        <v>-62000</v>
      </c>
      <c r="AB11" s="47">
        <f>X11/J11</f>
        <v>0.31111111111111</v>
      </c>
      <c r="AC11" s="60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8"/>
    <mergeCell ref="J6:J8"/>
    <mergeCell ref="U6:U8"/>
    <mergeCell ref="AA6:AA8"/>
    <mergeCell ref="AB6:AB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WEB純広広告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