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<sst xmlns="http://schemas.openxmlformats.org/spreadsheetml/2006/main" uniqueCount="183">
  <si>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</si>
  <si>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</si>
  <si>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</si>
  <si>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</si>
  <si>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</si>
  <si>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</si>
  <si>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</si>
  <si>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</si>
  <si>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</si>
  <si>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</si>
  <si>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</si>
  <si>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</si>
  <si>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</si>
  <si>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</si>
  <si>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</si>
  <si>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</si>
  <si>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</si>
  <si>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</si>
  <si>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</si>
  <si>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</si>
  <si>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</si>
  <si>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</si>
  <si>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</si>
  <si>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</si>
  <si>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</si>
  <si>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</si>
  <si>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</si>
  <si>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</si>
  <si>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</si>
  <si>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</si>
  <si>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</si>
  <si>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</si>
  <si>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</si>
  <si>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</si>
  <si>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</si>
  <si>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</si>
  <si>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</si>
  <si>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</si>
  <si>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</si>
  <si>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</si>
  <si>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</si>
  <si>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</si>
  <si>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</si>
  <si>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</si>
  <si>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</si>
  <si>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</si>
  <si>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</si>
  <si>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</si>
  <si>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</si>
  <si>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</si>
  <si>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</si>
  <si>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</si>
  <si>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</si>
  <si>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</si>
  <si>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</si>
  <si>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</si>
  <si>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</si>
  <si>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</si>
  <si>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</si>
  <si>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</si>
  <si>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</si>
  <si>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ic1259</t>
  </si>
  <si>
    <t>雑誌版 SPA</t>
  </si>
  <si>
    <t>学生いません！ギャルもいません！熟女！熟女！熟女！熟女！</t>
  </si>
  <si>
    <t>lp01</t>
  </si>
  <si>
    <t>スポニチ関東</t>
  </si>
  <si>
    <t>4C終面全5段</t>
  </si>
  <si>
    <t>9月21日(土)</t>
  </si>
  <si>
    <t>ic1260</t>
  </si>
  <si>
    <t>スポニチ関西</t>
  </si>
  <si>
    <t>9月22日(日)</t>
  </si>
  <si>
    <t>ic1261</t>
  </si>
  <si>
    <t>スポニチ西部</t>
  </si>
  <si>
    <t>ic1262</t>
  </si>
  <si>
    <t>スポニチ北海道</t>
  </si>
  <si>
    <t>ic1263</t>
  </si>
  <si>
    <t>(空電共通)</t>
  </si>
  <si>
    <t>空電</t>
  </si>
  <si>
    <t>空電 (共通)</t>
  </si>
  <si>
    <t>ic1264</t>
  </si>
  <si>
    <t>右女３スマホ</t>
  </si>
  <si>
    <t>サンスポ関西</t>
  </si>
  <si>
    <t>9月07日(土)</t>
  </si>
  <si>
    <t>ic1265</t>
  </si>
  <si>
    <t>ic1266</t>
  </si>
  <si>
    <t>サンスポ関東</t>
  </si>
  <si>
    <t>全5段</t>
  </si>
  <si>
    <t>9月16日(月)</t>
  </si>
  <si>
    <t>ic1267</t>
  </si>
  <si>
    <t>ic1268</t>
  </si>
  <si>
    <t>黒：記事風版</t>
  </si>
  <si>
    <t>(新txt)もう50代の熟女だけど</t>
  </si>
  <si>
    <t>ic1269</t>
  </si>
  <si>
    <t>ic1270</t>
  </si>
  <si>
    <t>黒：右女３</t>
  </si>
  <si>
    <t>①もう５０代の熟女だけど、試しに付き合ってみる？</t>
  </si>
  <si>
    <t>ニッカン関西</t>
  </si>
  <si>
    <t>半2段つかみ１0段保証</t>
  </si>
  <si>
    <t>1～10日</t>
  </si>
  <si>
    <t>ic1271</t>
  </si>
  <si>
    <t>②利用者急増で盛り上がりを見せる高齢者恋愛サービス。</t>
  </si>
  <si>
    <t>11～20日</t>
  </si>
  <si>
    <t>ic1272</t>
  </si>
  <si>
    <t>③やってみてダメなら、すぐ退会OK</t>
  </si>
  <si>
    <t>21～31日</t>
  </si>
  <si>
    <t>ic1273</t>
  </si>
  <si>
    <t>ic1274</t>
  </si>
  <si>
    <t>スポーツ報知関西</t>
  </si>
  <si>
    <t>9月14日(土)</t>
  </si>
  <si>
    <t>ic1275</t>
  </si>
  <si>
    <t>ic1276</t>
  </si>
  <si>
    <t>右女３</t>
  </si>
  <si>
    <t>①(新txt)もう５０代の熟女だけど、試しに付き合ってみる？</t>
  </si>
  <si>
    <t>東スポ 8回セット</t>
  </si>
  <si>
    <t>半2段金土</t>
  </si>
  <si>
    <t>9/1～</t>
  </si>
  <si>
    <t>ic1277</t>
  </si>
  <si>
    <t>ic1278</t>
  </si>
  <si>
    <t>③(新txt)やってみてダメなら、すぐ退会OK</t>
  </si>
  <si>
    <t>ic1279</t>
  </si>
  <si>
    <t>ic1280</t>
  </si>
  <si>
    <t>週末会える女性を探すなら◯◯</t>
  </si>
  <si>
    <t>9月12日(木)</t>
  </si>
  <si>
    <t>ic1281</t>
  </si>
  <si>
    <t>ic1282</t>
  </si>
  <si>
    <t>やってみてダメなら、すぐ退会OK</t>
  </si>
  <si>
    <t>ic1283</t>
  </si>
  <si>
    <t>ic1284</t>
  </si>
  <si>
    <t>黒：記事版</t>
  </si>
  <si>
    <t>9月06日(金)</t>
  </si>
  <si>
    <t>ic1285</t>
  </si>
  <si>
    <t>ic1286</t>
  </si>
  <si>
    <t>9月29日(日)</t>
  </si>
  <si>
    <t>ic1287</t>
  </si>
  <si>
    <t>ic1288</t>
  </si>
  <si>
    <t>黒：雑誌版 SPA</t>
  </si>
  <si>
    <t>ic1289</t>
  </si>
  <si>
    <t>ic1290</t>
  </si>
  <si>
    <t>ic1291</t>
  </si>
  <si>
    <t>ic1292</t>
  </si>
  <si>
    <t>9月30日(月)</t>
  </si>
  <si>
    <t>ic1293</t>
  </si>
  <si>
    <t>ic1294</t>
  </si>
  <si>
    <t>スポーツ報知関東</t>
  </si>
  <si>
    <t>終面全5段</t>
  </si>
  <si>
    <t>9月23日(月)</t>
  </si>
  <si>
    <t>ic1295</t>
  </si>
  <si>
    <t>ic1296</t>
  </si>
  <si>
    <t>ic1297</t>
  </si>
  <si>
    <t>ic1298</t>
  </si>
  <si>
    <t>ic1299</t>
  </si>
  <si>
    <t>ic1300</t>
  </si>
  <si>
    <t>デイリースポーツ関西</t>
  </si>
  <si>
    <t>9月01日(日)</t>
  </si>
  <si>
    <t>ic1301</t>
  </si>
  <si>
    <t>ic1302</t>
  </si>
  <si>
    <t>9月27日(金)</t>
  </si>
  <si>
    <t>ic1303</t>
  </si>
  <si>
    <t>ic1304</t>
  </si>
  <si>
    <t>九スポ</t>
  </si>
  <si>
    <t>ic1305</t>
  </si>
  <si>
    <t>ic1306</t>
  </si>
  <si>
    <t>記事枠</t>
  </si>
  <si>
    <t>ic1307</t>
  </si>
  <si>
    <t>新聞 TOTAL</t>
  </si>
  <si>
    <t>●雑誌 広告</t>
  </si>
  <si>
    <t>za135</t>
  </si>
  <si>
    <t>日本ジャーナル出版</t>
  </si>
  <si>
    <t>新50代</t>
  </si>
  <si>
    <t>週刊実話</t>
  </si>
  <si>
    <t>表4</t>
  </si>
  <si>
    <t>za136</t>
  </si>
  <si>
    <t>za137</t>
  </si>
  <si>
    <t>扶桑社</t>
  </si>
  <si>
    <t>TVnavi1（女性から男性をアプローチする結婚情報サイト）</t>
  </si>
  <si>
    <t>Tvnavi</t>
  </si>
  <si>
    <t>(月間Tvnavi)①</t>
  </si>
  <si>
    <t>9月24日(火)</t>
  </si>
  <si>
    <t>za138</t>
  </si>
  <si>
    <t>za139</t>
  </si>
  <si>
    <t>もう50代だけど、私のお付き合いを真剣に考えてみませんか？</t>
  </si>
  <si>
    <t>za140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</si>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</sst>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49</v>
      </c>
      <c r="D6" s="195">
        <v>4000000</v>
      </c>
      <c r="E6" s="81">
        <v>1865</v>
      </c>
      <c r="F6" s="81">
        <v>695</v>
      </c>
      <c r="G6" s="81">
        <v>2304</v>
      </c>
      <c r="H6" s="91">
        <v>383</v>
      </c>
      <c r="I6" s="92">
        <v>2</v>
      </c>
      <c r="J6" s="145">
        <f>H6+I6</f>
        <v>385</v>
      </c>
      <c r="K6" s="82">
        <f>IFERROR(J6/G6,"-")</f>
        <v>0.16710069444444</v>
      </c>
      <c r="L6" s="81">
        <v>51</v>
      </c>
      <c r="M6" s="81">
        <v>82</v>
      </c>
      <c r="N6" s="82">
        <f>IFERROR(L6/J6,"-")</f>
        <v>0.13246753246753</v>
      </c>
      <c r="O6" s="83">
        <f>IFERROR(D6/J6,"-")</f>
        <v>10389.61038961</v>
      </c>
      <c r="P6" s="84">
        <v>97</v>
      </c>
      <c r="Q6" s="82">
        <f>IFERROR(P6/J6,"-")</f>
        <v>0.25194805194805</v>
      </c>
      <c r="R6" s="200">
        <v>7165500</v>
      </c>
      <c r="S6" s="201">
        <f>IFERROR(R6/J6,"-")</f>
        <v>18611.688311688</v>
      </c>
      <c r="T6" s="201">
        <f>IFERROR(R6/P6,"-")</f>
        <v>73871.134020619</v>
      </c>
      <c r="U6" s="195">
        <f>IFERROR(R6-D6,"-")</f>
        <v>3165500</v>
      </c>
      <c r="V6" s="85">
        <f>R6/D6</f>
        <v>1.791375</v>
      </c>
      <c r="W6" s="79"/>
      <c r="X6" s="144"/>
    </row>
    <row r="7" spans="1:24">
      <c r="A7" s="80"/>
      <c r="B7" s="86" t="s">
        <v>24</v>
      </c>
      <c r="C7" s="86">
        <v>6</v>
      </c>
      <c r="D7" s="195">
        <v>570000</v>
      </c>
      <c r="E7" s="81">
        <v>275</v>
      </c>
      <c r="F7" s="81">
        <v>101</v>
      </c>
      <c r="G7" s="81">
        <v>342</v>
      </c>
      <c r="H7" s="91">
        <v>70</v>
      </c>
      <c r="I7" s="92">
        <v>2</v>
      </c>
      <c r="J7" s="145">
        <f>H7+I7</f>
        <v>72</v>
      </c>
      <c r="K7" s="82">
        <f>IFERROR(J7/G7,"-")</f>
        <v>0.21052631578947</v>
      </c>
      <c r="L7" s="81">
        <v>11</v>
      </c>
      <c r="M7" s="81">
        <v>9</v>
      </c>
      <c r="N7" s="82">
        <f>IFERROR(L7/J7,"-")</f>
        <v>0.15277777777778</v>
      </c>
      <c r="O7" s="83">
        <f>IFERROR(D7/J7,"-")</f>
        <v>7916.6666666667</v>
      </c>
      <c r="P7" s="84">
        <v>15</v>
      </c>
      <c r="Q7" s="82">
        <f>IFERROR(P7/J7,"-")</f>
        <v>0.20833333333333</v>
      </c>
      <c r="R7" s="200">
        <v>1870625</v>
      </c>
      <c r="S7" s="201">
        <f>IFERROR(R7/J7,"-")</f>
        <v>25980.902777778</v>
      </c>
      <c r="T7" s="201">
        <f>IFERROR(R7/P7,"-")</f>
        <v>124708.33333333</v>
      </c>
      <c r="U7" s="195">
        <f>IFERROR(R7-D7,"-")</f>
        <v>1300625</v>
      </c>
      <c r="V7" s="85">
        <f>R7/D7</f>
        <v>3.281798245614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4570000</v>
      </c>
      <c r="E10" s="41">
        <f>SUM(E6:E8)</f>
        <v>2140</v>
      </c>
      <c r="F10" s="41">
        <f>SUM(F6:F8)</f>
        <v>796</v>
      </c>
      <c r="G10" s="41">
        <f>SUM(G6:G8)</f>
        <v>2646</v>
      </c>
      <c r="H10" s="41">
        <f>SUM(H6:H8)</f>
        <v>453</v>
      </c>
      <c r="I10" s="41">
        <f>SUM(I6:I8)</f>
        <v>4</v>
      </c>
      <c r="J10" s="41">
        <f>SUM(J6:J8)</f>
        <v>457</v>
      </c>
      <c r="K10" s="42">
        <f>IFERROR(J10/G10,"-")</f>
        <v>0.17271352985639</v>
      </c>
      <c r="L10" s="78">
        <f>SUM(L6:L8)</f>
        <v>62</v>
      </c>
      <c r="M10" s="78">
        <f>SUM(M6:M8)</f>
        <v>91</v>
      </c>
      <c r="N10" s="42">
        <f>IFERROR(L10/J10,"-")</f>
        <v>0.13566739606127</v>
      </c>
      <c r="O10" s="43">
        <f>IFERROR(D10/J10,"-")</f>
        <v>10000</v>
      </c>
      <c r="P10" s="44">
        <f>SUM(P6:P8)</f>
        <v>112</v>
      </c>
      <c r="Q10" s="42">
        <f>IFERROR(P10/J10,"-")</f>
        <v>0.24507658643326</v>
      </c>
      <c r="R10" s="45">
        <f>SUM(R6:R8)</f>
        <v>9036125</v>
      </c>
      <c r="S10" s="45">
        <f>IFERROR(R10/J10,"-")</f>
        <v>19772.702407002</v>
      </c>
      <c r="T10" s="45">
        <f>IFERROR(R10/P10,"-")</f>
        <v>80679.6875</v>
      </c>
      <c r="U10" s="46">
        <f>SUM(U6:U8)</f>
        <v>4466125</v>
      </c>
      <c r="V10" s="47">
        <f>IFERROR(R10/D10,"-")</f>
        <v>1.9772702407002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3.6014285714286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76</v>
      </c>
      <c r="L6" s="81">
        <v>0</v>
      </c>
      <c r="M6" s="81">
        <v>203</v>
      </c>
      <c r="N6" s="91">
        <v>26</v>
      </c>
      <c r="O6" s="92">
        <v>0</v>
      </c>
      <c r="P6" s="93">
        <f>N6+O6</f>
        <v>26</v>
      </c>
      <c r="Q6" s="82">
        <f>IFERROR(P6/M6,"-")</f>
        <v>0.12807881773399</v>
      </c>
      <c r="R6" s="81">
        <v>1</v>
      </c>
      <c r="S6" s="81">
        <v>9</v>
      </c>
      <c r="T6" s="82">
        <f>IFERROR(S6/(O6+P6),"-")</f>
        <v>0.34615384615385</v>
      </c>
      <c r="U6" s="182">
        <f>IFERROR(J6/SUM(P6:P10),"-")</f>
        <v>8139.5348837209</v>
      </c>
      <c r="V6" s="84">
        <v>7</v>
      </c>
      <c r="W6" s="82">
        <f>IF(P6=0,"-",V6/P6)</f>
        <v>0.26923076923077</v>
      </c>
      <c r="X6" s="186">
        <v>182000</v>
      </c>
      <c r="Y6" s="187">
        <f>IFERROR(X6/P6,"-")</f>
        <v>7000</v>
      </c>
      <c r="Z6" s="187">
        <f>IFERROR(X6/V6,"-")</f>
        <v>26000</v>
      </c>
      <c r="AA6" s="188">
        <f>SUM(X6:X10)-SUM(J6:J10)</f>
        <v>1821000</v>
      </c>
      <c r="AB6" s="85">
        <f>SUM(X6:X10)/SUM(J6:J10)</f>
        <v>3.6014285714286</v>
      </c>
      <c r="AC6" s="79"/>
      <c r="AD6" s="94">
        <v>1</v>
      </c>
      <c r="AE6" s="95">
        <f>IF(P6=0,"",IF(AD6=0,"",(AD6/P6)))</f>
        <v>0.038461538461538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0.076923076923077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6</v>
      </c>
      <c r="BF6" s="113">
        <f>IF(P6=0,"",IF(BE6=0,"",(BE6/P6)))</f>
        <v>0.23076923076923</v>
      </c>
      <c r="BG6" s="112">
        <v>1</v>
      </c>
      <c r="BH6" s="114">
        <f>IFERROR(BG6/BE6,"-")</f>
        <v>0.16666666666667</v>
      </c>
      <c r="BI6" s="115">
        <v>3000</v>
      </c>
      <c r="BJ6" s="116">
        <f>IFERROR(BI6/BE6,"-")</f>
        <v>500</v>
      </c>
      <c r="BK6" s="117">
        <v>1</v>
      </c>
      <c r="BL6" s="117"/>
      <c r="BM6" s="117"/>
      <c r="BN6" s="119">
        <v>10</v>
      </c>
      <c r="BO6" s="120">
        <f>IF(P6=0,"",IF(BN6=0,"",(BN6/P6)))</f>
        <v>0.38461538461538</v>
      </c>
      <c r="BP6" s="121">
        <v>1</v>
      </c>
      <c r="BQ6" s="122">
        <f>IFERROR(BP6/BN6,"-")</f>
        <v>0.1</v>
      </c>
      <c r="BR6" s="123">
        <v>2000</v>
      </c>
      <c r="BS6" s="124">
        <f>IFERROR(BR6/BN6,"-")</f>
        <v>200</v>
      </c>
      <c r="BT6" s="125">
        <v>1</v>
      </c>
      <c r="BU6" s="125"/>
      <c r="BV6" s="125"/>
      <c r="BW6" s="126">
        <v>6</v>
      </c>
      <c r="BX6" s="127">
        <f>IF(P6=0,"",IF(BW6=0,"",(BW6/P6)))</f>
        <v>0.23076923076923</v>
      </c>
      <c r="BY6" s="128">
        <v>4</v>
      </c>
      <c r="BZ6" s="129">
        <f>IFERROR(BY6/BW6,"-")</f>
        <v>0.66666666666667</v>
      </c>
      <c r="CA6" s="130">
        <v>169000</v>
      </c>
      <c r="CB6" s="131">
        <f>IFERROR(CA6/BW6,"-")</f>
        <v>28166.666666667</v>
      </c>
      <c r="CC6" s="132">
        <v>3</v>
      </c>
      <c r="CD6" s="132"/>
      <c r="CE6" s="132">
        <v>1</v>
      </c>
      <c r="CF6" s="133">
        <v>1</v>
      </c>
      <c r="CG6" s="134">
        <f>IF(P6=0,"",IF(CF6=0,"",(CF6/P6)))</f>
        <v>0.038461538461538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7</v>
      </c>
      <c r="CP6" s="141">
        <v>182000</v>
      </c>
      <c r="CQ6" s="141">
        <v>143000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5" t="s">
        <v>70</v>
      </c>
      <c r="J7" s="188"/>
      <c r="K7" s="81">
        <v>37</v>
      </c>
      <c r="L7" s="81">
        <v>0</v>
      </c>
      <c r="M7" s="81">
        <v>143</v>
      </c>
      <c r="N7" s="91">
        <v>17</v>
      </c>
      <c r="O7" s="92">
        <v>0</v>
      </c>
      <c r="P7" s="93">
        <f>N7+O7</f>
        <v>17</v>
      </c>
      <c r="Q7" s="82">
        <f>IFERROR(P7/M7,"-")</f>
        <v>0.11888111888112</v>
      </c>
      <c r="R7" s="81">
        <v>2</v>
      </c>
      <c r="S7" s="81">
        <v>8</v>
      </c>
      <c r="T7" s="82">
        <f>IFERROR(S7/(O7+P7),"-")</f>
        <v>0.47058823529412</v>
      </c>
      <c r="U7" s="182"/>
      <c r="V7" s="84">
        <v>4</v>
      </c>
      <c r="W7" s="82">
        <f>IF(P7=0,"-",V7/P7)</f>
        <v>0.23529411764706</v>
      </c>
      <c r="X7" s="186">
        <v>793000</v>
      </c>
      <c r="Y7" s="187">
        <f>IFERROR(X7/P7,"-")</f>
        <v>46647.058823529</v>
      </c>
      <c r="Z7" s="187">
        <f>IFERROR(X7/V7,"-")</f>
        <v>198250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0.11764705882353</v>
      </c>
      <c r="AO7" s="100">
        <v>1</v>
      </c>
      <c r="AP7" s="102">
        <f>IFERROR(AP7/AM7,"-")</f>
        <v>0</v>
      </c>
      <c r="AQ7" s="103">
        <v>8000</v>
      </c>
      <c r="AR7" s="104">
        <f>IFERROR(AQ7/AM7,"-")</f>
        <v>4000</v>
      </c>
      <c r="AS7" s="105"/>
      <c r="AT7" s="105">
        <v>1</v>
      </c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0.11764705882353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0.64705882352941</v>
      </c>
      <c r="BP7" s="121">
        <v>2</v>
      </c>
      <c r="BQ7" s="122">
        <f>IFERROR(BP7/BN7,"-")</f>
        <v>0.18181818181818</v>
      </c>
      <c r="BR7" s="123">
        <v>775000</v>
      </c>
      <c r="BS7" s="124">
        <f>IFERROR(BR7/BN7,"-")</f>
        <v>70454.545454545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0.11764705882353</v>
      </c>
      <c r="BY7" s="128">
        <v>1</v>
      </c>
      <c r="BZ7" s="129">
        <f>IFERROR(BY7/BW7,"-")</f>
        <v>0.5</v>
      </c>
      <c r="CA7" s="130">
        <v>10000</v>
      </c>
      <c r="CB7" s="131">
        <f>IFERROR(CA7/BW7,"-")</f>
        <v>5000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793000</v>
      </c>
      <c r="CQ7" s="141">
        <v>772000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67</v>
      </c>
      <c r="J8" s="188"/>
      <c r="K8" s="81">
        <v>23</v>
      </c>
      <c r="L8" s="81">
        <v>0</v>
      </c>
      <c r="M8" s="81">
        <v>80</v>
      </c>
      <c r="N8" s="91">
        <v>8</v>
      </c>
      <c r="O8" s="92">
        <v>0</v>
      </c>
      <c r="P8" s="93">
        <f>N8+O8</f>
        <v>8</v>
      </c>
      <c r="Q8" s="82">
        <f>IFERROR(P8/M8,"-")</f>
        <v>0.1</v>
      </c>
      <c r="R8" s="81">
        <v>2</v>
      </c>
      <c r="S8" s="81">
        <v>0</v>
      </c>
      <c r="T8" s="82">
        <f>IFERROR(S8/(O8+P8),"-")</f>
        <v>0</v>
      </c>
      <c r="U8" s="182"/>
      <c r="V8" s="84">
        <v>3</v>
      </c>
      <c r="W8" s="82">
        <f>IF(P8=0,"-",V8/P8)</f>
        <v>0.375</v>
      </c>
      <c r="X8" s="186">
        <v>1134000</v>
      </c>
      <c r="Y8" s="187">
        <f>IFERROR(X8/P8,"-")</f>
        <v>141750</v>
      </c>
      <c r="Z8" s="187">
        <f>IFERROR(X8/V8,"-")</f>
        <v>378000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0.375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0.375</v>
      </c>
      <c r="BP8" s="121">
        <v>1</v>
      </c>
      <c r="BQ8" s="122">
        <f>IFERROR(BP8/BN8,"-")</f>
        <v>0.33333333333333</v>
      </c>
      <c r="BR8" s="123">
        <v>21000</v>
      </c>
      <c r="BS8" s="124">
        <f>IFERROR(BR8/BN8,"-")</f>
        <v>7000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2</v>
      </c>
      <c r="CG8" s="134">
        <f>IF(P8=0,"",IF(CF8=0,"",(CF8/P8)))</f>
        <v>0.25</v>
      </c>
      <c r="CH8" s="135">
        <v>2</v>
      </c>
      <c r="CI8" s="136">
        <f>IFERROR(CH8/CF8,"-")</f>
        <v>1</v>
      </c>
      <c r="CJ8" s="137">
        <v>1113000</v>
      </c>
      <c r="CK8" s="138">
        <f>IFERROR(CJ8/CF8,"-")</f>
        <v>556500</v>
      </c>
      <c r="CL8" s="139"/>
      <c r="CM8" s="139"/>
      <c r="CN8" s="139">
        <v>2</v>
      </c>
      <c r="CO8" s="140">
        <v>3</v>
      </c>
      <c r="CP8" s="141">
        <v>1134000</v>
      </c>
      <c r="CQ8" s="141">
        <v>1083000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73</v>
      </c>
      <c r="C9" s="203"/>
      <c r="D9" s="203" t="s">
        <v>62</v>
      </c>
      <c r="E9" s="203" t="s">
        <v>63</v>
      </c>
      <c r="F9" s="203" t="s">
        <v>64</v>
      </c>
      <c r="G9" s="203" t="s">
        <v>74</v>
      </c>
      <c r="H9" s="90" t="s">
        <v>66</v>
      </c>
      <c r="I9" s="204" t="s">
        <v>67</v>
      </c>
      <c r="J9" s="188"/>
      <c r="K9" s="81">
        <v>12</v>
      </c>
      <c r="L9" s="81">
        <v>0</v>
      </c>
      <c r="M9" s="81">
        <v>36</v>
      </c>
      <c r="N9" s="91">
        <v>5</v>
      </c>
      <c r="O9" s="92">
        <v>0</v>
      </c>
      <c r="P9" s="93">
        <f>N9+O9</f>
        <v>5</v>
      </c>
      <c r="Q9" s="82">
        <f>IFERROR(P9/M9,"-")</f>
        <v>0.13888888888889</v>
      </c>
      <c r="R9" s="81">
        <v>1</v>
      </c>
      <c r="S9" s="81">
        <v>2</v>
      </c>
      <c r="T9" s="82">
        <f>IFERROR(S9/(O9+P9),"-")</f>
        <v>0.4</v>
      </c>
      <c r="U9" s="182"/>
      <c r="V9" s="84">
        <v>2</v>
      </c>
      <c r="W9" s="82">
        <f>IF(P9=0,"-",V9/P9)</f>
        <v>0.4</v>
      </c>
      <c r="X9" s="186">
        <v>110000</v>
      </c>
      <c r="Y9" s="187">
        <f>IFERROR(X9/P9,"-")</f>
        <v>22000</v>
      </c>
      <c r="Z9" s="187">
        <f>IFERROR(X9/V9,"-")</f>
        <v>55000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0.4</v>
      </c>
      <c r="BY9" s="128">
        <v>2</v>
      </c>
      <c r="BZ9" s="129">
        <f>IFERROR(BY9/BW9,"-")</f>
        <v>1</v>
      </c>
      <c r="CA9" s="130">
        <v>110000</v>
      </c>
      <c r="CB9" s="131">
        <f>IFERROR(CA9/BW9,"-")</f>
        <v>55000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110000</v>
      </c>
      <c r="CQ9" s="141">
        <v>105000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155</v>
      </c>
      <c r="L10" s="81">
        <v>102</v>
      </c>
      <c r="M10" s="81">
        <v>74</v>
      </c>
      <c r="N10" s="91">
        <v>30</v>
      </c>
      <c r="O10" s="92">
        <v>0</v>
      </c>
      <c r="P10" s="93">
        <f>N10+O10</f>
        <v>30</v>
      </c>
      <c r="Q10" s="82">
        <f>IFERROR(P10/M10,"-")</f>
        <v>0.40540540540541</v>
      </c>
      <c r="R10" s="81">
        <v>8</v>
      </c>
      <c r="S10" s="81">
        <v>4</v>
      </c>
      <c r="T10" s="82">
        <f>IFERROR(S10/(O10+P10),"-")</f>
        <v>0.13333333333333</v>
      </c>
      <c r="U10" s="182"/>
      <c r="V10" s="84">
        <v>8</v>
      </c>
      <c r="W10" s="82">
        <f>IF(P10=0,"-",V10/P10)</f>
        <v>0.26666666666667</v>
      </c>
      <c r="X10" s="186">
        <v>302000</v>
      </c>
      <c r="Y10" s="187">
        <f>IFERROR(X10/P10,"-")</f>
        <v>10066.666666667</v>
      </c>
      <c r="Z10" s="187">
        <f>IFERROR(X10/V10,"-")</f>
        <v>37750</v>
      </c>
      <c r="AA10" s="188"/>
      <c r="AB10" s="85"/>
      <c r="AC10" s="79"/>
      <c r="AD10" s="94">
        <v>1</v>
      </c>
      <c r="AE10" s="95">
        <f>IF(P10=0,"",IF(AD10=0,"",(AD10/P10)))</f>
        <v>0.033333333333333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0.2</v>
      </c>
      <c r="BG10" s="112">
        <v>1</v>
      </c>
      <c r="BH10" s="114">
        <f>IFERROR(BG10/BE10,"-")</f>
        <v>0.16666666666667</v>
      </c>
      <c r="BI10" s="115">
        <v>12000</v>
      </c>
      <c r="BJ10" s="116">
        <f>IFERROR(BI10/BE10,"-")</f>
        <v>2000</v>
      </c>
      <c r="BK10" s="117"/>
      <c r="BL10" s="117">
        <v>1</v>
      </c>
      <c r="BM10" s="117"/>
      <c r="BN10" s="119">
        <v>10</v>
      </c>
      <c r="BO10" s="120">
        <f>IF(P10=0,"",IF(BN10=0,"",(BN10/P10)))</f>
        <v>0.33333333333333</v>
      </c>
      <c r="BP10" s="121">
        <v>3</v>
      </c>
      <c r="BQ10" s="122">
        <f>IFERROR(BP10/BN10,"-")</f>
        <v>0.3</v>
      </c>
      <c r="BR10" s="123">
        <v>21000</v>
      </c>
      <c r="BS10" s="124">
        <f>IFERROR(BR10/BN10,"-")</f>
        <v>2100</v>
      </c>
      <c r="BT10" s="125">
        <v>2</v>
      </c>
      <c r="BU10" s="125"/>
      <c r="BV10" s="125">
        <v>1</v>
      </c>
      <c r="BW10" s="126">
        <v>10</v>
      </c>
      <c r="BX10" s="127">
        <f>IF(P10=0,"",IF(BW10=0,"",(BW10/P10)))</f>
        <v>0.33333333333333</v>
      </c>
      <c r="BY10" s="128">
        <v>3</v>
      </c>
      <c r="BZ10" s="129">
        <f>IFERROR(BY10/BW10,"-")</f>
        <v>0.3</v>
      </c>
      <c r="CA10" s="130">
        <v>163000</v>
      </c>
      <c r="CB10" s="131">
        <f>IFERROR(CA10/BW10,"-")</f>
        <v>16300</v>
      </c>
      <c r="CC10" s="132"/>
      <c r="CD10" s="132"/>
      <c r="CE10" s="132">
        <v>3</v>
      </c>
      <c r="CF10" s="133">
        <v>2</v>
      </c>
      <c r="CG10" s="134">
        <f>IF(P10=0,"",IF(CF10=0,"",(CF10/P10)))</f>
        <v>0.066666666666667</v>
      </c>
      <c r="CH10" s="135">
        <v>1</v>
      </c>
      <c r="CI10" s="136">
        <f>IFERROR(CH10/CF10,"-")</f>
        <v>0.5</v>
      </c>
      <c r="CJ10" s="137">
        <v>106000</v>
      </c>
      <c r="CK10" s="138">
        <f>IFERROR(CJ10/CF10,"-")</f>
        <v>53000</v>
      </c>
      <c r="CL10" s="139"/>
      <c r="CM10" s="139"/>
      <c r="CN10" s="139">
        <v>1</v>
      </c>
      <c r="CO10" s="140">
        <v>8</v>
      </c>
      <c r="CP10" s="141">
        <v>302000</v>
      </c>
      <c r="CQ10" s="141">
        <v>106000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0.13070175438596</v>
      </c>
      <c r="B11" s="203" t="s">
        <v>79</v>
      </c>
      <c r="C11" s="203"/>
      <c r="D11" s="203" t="s">
        <v>80</v>
      </c>
      <c r="E11" s="203" t="s">
        <v>63</v>
      </c>
      <c r="F11" s="203" t="s">
        <v>64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49</v>
      </c>
      <c r="L11" s="81">
        <v>0</v>
      </c>
      <c r="M11" s="81">
        <v>125</v>
      </c>
      <c r="N11" s="91">
        <v>19</v>
      </c>
      <c r="O11" s="92">
        <v>0</v>
      </c>
      <c r="P11" s="93">
        <f>N11+O11</f>
        <v>19</v>
      </c>
      <c r="Q11" s="82">
        <f>IFERROR(P11/M11,"-")</f>
        <v>0.152</v>
      </c>
      <c r="R11" s="81">
        <v>1</v>
      </c>
      <c r="S11" s="81">
        <v>8</v>
      </c>
      <c r="T11" s="82">
        <f>IFERROR(S11/(O11+P11),"-")</f>
        <v>0.42105263157895</v>
      </c>
      <c r="U11" s="182">
        <f>IFERROR(J11/SUM(P11:P16),"-")</f>
        <v>9344.262295082</v>
      </c>
      <c r="V11" s="84">
        <v>3</v>
      </c>
      <c r="W11" s="82">
        <f>IF(P11=0,"-",V11/P11)</f>
        <v>0.15789473684211</v>
      </c>
      <c r="X11" s="186">
        <v>38500</v>
      </c>
      <c r="Y11" s="187">
        <f>IFERROR(X11/P11,"-")</f>
        <v>2026.3157894737</v>
      </c>
      <c r="Z11" s="187">
        <f>IFERROR(X11/V11,"-")</f>
        <v>12833.333333333</v>
      </c>
      <c r="AA11" s="188">
        <f>SUM(X11:X16)-SUM(J11:J16)</f>
        <v>-495500</v>
      </c>
      <c r="AB11" s="85">
        <f>SUM(X11:X16)/SUM(J11:J16)</f>
        <v>0.13070175438596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3</v>
      </c>
      <c r="AW11" s="107">
        <f>IF(P11=0,"",IF(AV11=0,"",(AV11/P11)))</f>
        <v>0.15789473684211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0.26315789473684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0.26315789473684</v>
      </c>
      <c r="BP11" s="121">
        <v>1</v>
      </c>
      <c r="BQ11" s="122">
        <f>IFERROR(BP11/BN11,"-")</f>
        <v>0.2</v>
      </c>
      <c r="BR11" s="123">
        <v>500</v>
      </c>
      <c r="BS11" s="124">
        <f>IFERROR(BR11/BN11,"-")</f>
        <v>100</v>
      </c>
      <c r="BT11" s="125">
        <v>1</v>
      </c>
      <c r="BU11" s="125"/>
      <c r="BV11" s="125"/>
      <c r="BW11" s="126">
        <v>6</v>
      </c>
      <c r="BX11" s="127">
        <f>IF(P11=0,"",IF(BW11=0,"",(BW11/P11)))</f>
        <v>0.31578947368421</v>
      </c>
      <c r="BY11" s="128">
        <v>2</v>
      </c>
      <c r="BZ11" s="129">
        <f>IFERROR(BY11/BW11,"-")</f>
        <v>0.33333333333333</v>
      </c>
      <c r="CA11" s="130">
        <v>38000</v>
      </c>
      <c r="CB11" s="131">
        <f>IFERROR(CA11/BW11,"-")</f>
        <v>6333.3333333333</v>
      </c>
      <c r="CC11" s="132">
        <v>1</v>
      </c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38500</v>
      </c>
      <c r="CQ11" s="141">
        <v>35000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80</v>
      </c>
      <c r="E12" s="203" t="s">
        <v>63</v>
      </c>
      <c r="F12" s="203" t="s">
        <v>77</v>
      </c>
      <c r="G12" s="203"/>
      <c r="H12" s="90"/>
      <c r="I12" s="90"/>
      <c r="J12" s="188"/>
      <c r="K12" s="81">
        <v>100</v>
      </c>
      <c r="L12" s="81">
        <v>45</v>
      </c>
      <c r="M12" s="81">
        <v>21</v>
      </c>
      <c r="N12" s="91">
        <v>13</v>
      </c>
      <c r="O12" s="92">
        <v>0</v>
      </c>
      <c r="P12" s="93">
        <f>N12+O12</f>
        <v>13</v>
      </c>
      <c r="Q12" s="82">
        <f>IFERROR(P12/M12,"-")</f>
        <v>0.61904761904762</v>
      </c>
      <c r="R12" s="81">
        <v>0</v>
      </c>
      <c r="S12" s="81">
        <v>2</v>
      </c>
      <c r="T12" s="82">
        <f>IFERROR(S12/(O12+P12),"-")</f>
        <v>0.15384615384615</v>
      </c>
      <c r="U12" s="182"/>
      <c r="V12" s="84">
        <v>3</v>
      </c>
      <c r="W12" s="82">
        <f>IF(P12=0,"-",V12/P12)</f>
        <v>0.23076923076923</v>
      </c>
      <c r="X12" s="186">
        <v>16000</v>
      </c>
      <c r="Y12" s="187">
        <f>IFERROR(X12/P12,"-")</f>
        <v>1230.7692307692</v>
      </c>
      <c r="Z12" s="187">
        <f>IFERROR(X12/V12,"-")</f>
        <v>5333.3333333333</v>
      </c>
      <c r="AA12" s="188"/>
      <c r="AB12" s="85"/>
      <c r="AC12" s="79"/>
      <c r="AD12" s="94">
        <v>1</v>
      </c>
      <c r="AE12" s="95">
        <f>IF(P12=0,"",IF(AD12=0,"",(AD12/P12)))</f>
        <v>0.076923076923077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0.23076923076923</v>
      </c>
      <c r="BG12" s="112">
        <v>1</v>
      </c>
      <c r="BH12" s="114">
        <f>IFERROR(BG12/BE12,"-")</f>
        <v>0.33333333333333</v>
      </c>
      <c r="BI12" s="115">
        <v>3000</v>
      </c>
      <c r="BJ12" s="116">
        <f>IFERROR(BI12/BE12,"-")</f>
        <v>1000</v>
      </c>
      <c r="BK12" s="117">
        <v>1</v>
      </c>
      <c r="BL12" s="117"/>
      <c r="BM12" s="117"/>
      <c r="BN12" s="119">
        <v>4</v>
      </c>
      <c r="BO12" s="120">
        <f>IF(P12=0,"",IF(BN12=0,"",(BN12/P12)))</f>
        <v>0.30769230769231</v>
      </c>
      <c r="BP12" s="121">
        <v>1</v>
      </c>
      <c r="BQ12" s="122">
        <f>IFERROR(BP12/BN12,"-")</f>
        <v>0.25</v>
      </c>
      <c r="BR12" s="123">
        <v>10000</v>
      </c>
      <c r="BS12" s="124">
        <f>IFERROR(BR12/BN12,"-")</f>
        <v>2500</v>
      </c>
      <c r="BT12" s="125"/>
      <c r="BU12" s="125">
        <v>1</v>
      </c>
      <c r="BV12" s="125"/>
      <c r="BW12" s="126">
        <v>2</v>
      </c>
      <c r="BX12" s="127">
        <f>IF(P12=0,"",IF(BW12=0,"",(BW12/P12)))</f>
        <v>0.15384615384615</v>
      </c>
      <c r="BY12" s="128">
        <v>1</v>
      </c>
      <c r="BZ12" s="129">
        <f>IFERROR(BY12/BW12,"-")</f>
        <v>0.5</v>
      </c>
      <c r="CA12" s="130">
        <v>3000</v>
      </c>
      <c r="CB12" s="131">
        <f>IFERROR(CA12/BW12,"-")</f>
        <v>1500</v>
      </c>
      <c r="CC12" s="132">
        <v>1</v>
      </c>
      <c r="CD12" s="132"/>
      <c r="CE12" s="132"/>
      <c r="CF12" s="133">
        <v>3</v>
      </c>
      <c r="CG12" s="134">
        <f>IF(P12=0,"",IF(CF12=0,"",(CF12/P12)))</f>
        <v>0.23076923076923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16000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80</v>
      </c>
      <c r="E13" s="203" t="s">
        <v>63</v>
      </c>
      <c r="F13" s="203" t="s">
        <v>64</v>
      </c>
      <c r="G13" s="203" t="s">
        <v>85</v>
      </c>
      <c r="H13" s="90" t="s">
        <v>86</v>
      </c>
      <c r="I13" s="90" t="s">
        <v>87</v>
      </c>
      <c r="J13" s="188"/>
      <c r="K13" s="81">
        <v>32</v>
      </c>
      <c r="L13" s="81">
        <v>0</v>
      </c>
      <c r="M13" s="81">
        <v>115</v>
      </c>
      <c r="N13" s="91">
        <v>14</v>
      </c>
      <c r="O13" s="92">
        <v>0</v>
      </c>
      <c r="P13" s="93">
        <f>N13+O13</f>
        <v>14</v>
      </c>
      <c r="Q13" s="82">
        <f>IFERROR(P13/M13,"-")</f>
        <v>0.12173913043478</v>
      </c>
      <c r="R13" s="81">
        <v>0</v>
      </c>
      <c r="S13" s="81">
        <v>2</v>
      </c>
      <c r="T13" s="82">
        <f>IFERROR(S13/(O13+P13),"-")</f>
        <v>0.14285714285714</v>
      </c>
      <c r="U13" s="182"/>
      <c r="V13" s="84">
        <v>1</v>
      </c>
      <c r="W13" s="82">
        <f>IF(P13=0,"-",V13/P13)</f>
        <v>0.071428571428571</v>
      </c>
      <c r="X13" s="186">
        <v>5000</v>
      </c>
      <c r="Y13" s="187">
        <f>IFERROR(X13/P13,"-")</f>
        <v>357.14285714286</v>
      </c>
      <c r="Z13" s="187">
        <f>IFERROR(X13/V13,"-")</f>
        <v>5000</v>
      </c>
      <c r="AA13" s="188"/>
      <c r="AB13" s="85"/>
      <c r="AC13" s="79"/>
      <c r="AD13" s="94">
        <v>1</v>
      </c>
      <c r="AE13" s="95">
        <f>IF(P13=0,"",IF(AD13=0,"",(AD13/P13)))</f>
        <v>0.071428571428571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</v>
      </c>
      <c r="AN13" s="101">
        <f>IF(P13=0,"",IF(AM13=0,"",(AM13/P13)))</f>
        <v>0.071428571428571</v>
      </c>
      <c r="AO13" s="100">
        <v>1</v>
      </c>
      <c r="AP13" s="102">
        <f>IFERROR(AP13/AM13,"-")</f>
        <v>0</v>
      </c>
      <c r="AQ13" s="103">
        <v>5000</v>
      </c>
      <c r="AR13" s="104">
        <f>IFERROR(AQ13/AM13,"-")</f>
        <v>5000</v>
      </c>
      <c r="AS13" s="105">
        <v>1</v>
      </c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0.14285714285714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6</v>
      </c>
      <c r="BO13" s="120">
        <f>IF(P13=0,"",IF(BN13=0,"",(BN13/P13)))</f>
        <v>0.42857142857143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0.28571428571429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5000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80</v>
      </c>
      <c r="E14" s="203" t="s">
        <v>63</v>
      </c>
      <c r="F14" s="203" t="s">
        <v>77</v>
      </c>
      <c r="G14" s="203"/>
      <c r="H14" s="90"/>
      <c r="I14" s="90"/>
      <c r="J14" s="188"/>
      <c r="K14" s="81">
        <v>93</v>
      </c>
      <c r="L14" s="81">
        <v>52</v>
      </c>
      <c r="M14" s="81">
        <v>42</v>
      </c>
      <c r="N14" s="91">
        <v>8</v>
      </c>
      <c r="O14" s="92">
        <v>0</v>
      </c>
      <c r="P14" s="93">
        <f>N14+O14</f>
        <v>8</v>
      </c>
      <c r="Q14" s="82">
        <f>IFERROR(P14/M14,"-")</f>
        <v>0.19047619047619</v>
      </c>
      <c r="R14" s="81">
        <v>2</v>
      </c>
      <c r="S14" s="81">
        <v>2</v>
      </c>
      <c r="T14" s="82">
        <f>IFERROR(S14/(O14+P14),"-")</f>
        <v>0.25</v>
      </c>
      <c r="U14" s="182"/>
      <c r="V14" s="84">
        <v>2</v>
      </c>
      <c r="W14" s="82">
        <f>IF(P14=0,"-",V14/P14)</f>
        <v>0.25</v>
      </c>
      <c r="X14" s="186">
        <v>15000</v>
      </c>
      <c r="Y14" s="187">
        <f>IFERROR(X14/P14,"-")</f>
        <v>1875</v>
      </c>
      <c r="Z14" s="187">
        <f>IFERROR(X14/V14,"-")</f>
        <v>7500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0.375</v>
      </c>
      <c r="BP14" s="121">
        <v>1</v>
      </c>
      <c r="BQ14" s="122">
        <f>IFERROR(BP14/BN14,"-")</f>
        <v>0.33333333333333</v>
      </c>
      <c r="BR14" s="123">
        <v>5000</v>
      </c>
      <c r="BS14" s="124">
        <f>IFERROR(BR14/BN14,"-")</f>
        <v>1666.6666666667</v>
      </c>
      <c r="BT14" s="125">
        <v>1</v>
      </c>
      <c r="BU14" s="125"/>
      <c r="BV14" s="125"/>
      <c r="BW14" s="126">
        <v>1</v>
      </c>
      <c r="BX14" s="127">
        <f>IF(P14=0,"",IF(BW14=0,"",(BW14/P14)))</f>
        <v>0.125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0.125</v>
      </c>
      <c r="CH14" s="135">
        <v>1</v>
      </c>
      <c r="CI14" s="136">
        <f>IFERROR(CH14/CF14,"-")</f>
        <v>1</v>
      </c>
      <c r="CJ14" s="137">
        <v>10000</v>
      </c>
      <c r="CK14" s="138">
        <f>IFERROR(CJ14/CF14,"-")</f>
        <v>10000</v>
      </c>
      <c r="CL14" s="139"/>
      <c r="CM14" s="139">
        <v>1</v>
      </c>
      <c r="CN14" s="139"/>
      <c r="CO14" s="140">
        <v>2</v>
      </c>
      <c r="CP14" s="141">
        <v>15000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64</v>
      </c>
      <c r="G15" s="203" t="s">
        <v>85</v>
      </c>
      <c r="H15" s="90" t="s">
        <v>86</v>
      </c>
      <c r="I15" s="204" t="s">
        <v>67</v>
      </c>
      <c r="J15" s="188"/>
      <c r="K15" s="81">
        <v>8</v>
      </c>
      <c r="L15" s="81">
        <v>0</v>
      </c>
      <c r="M15" s="81">
        <v>27</v>
      </c>
      <c r="N15" s="91">
        <v>4</v>
      </c>
      <c r="O15" s="92">
        <v>0</v>
      </c>
      <c r="P15" s="93">
        <f>N15+O15</f>
        <v>4</v>
      </c>
      <c r="Q15" s="82">
        <f>IFERROR(P15/M15,"-")</f>
        <v>0.14814814814815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>
        <v>1</v>
      </c>
      <c r="AE15" s="95">
        <f>IF(P15=0,"",IF(AD15=0,"",(AD15/P15)))</f>
        <v>0.25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0.75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90</v>
      </c>
      <c r="E16" s="203" t="s">
        <v>91</v>
      </c>
      <c r="F16" s="203" t="s">
        <v>77</v>
      </c>
      <c r="G16" s="203"/>
      <c r="H16" s="90"/>
      <c r="I16" s="90"/>
      <c r="J16" s="188"/>
      <c r="K16" s="81">
        <v>22</v>
      </c>
      <c r="L16" s="81">
        <v>13</v>
      </c>
      <c r="M16" s="81">
        <v>4</v>
      </c>
      <c r="N16" s="91">
        <v>3</v>
      </c>
      <c r="O16" s="92">
        <v>0</v>
      </c>
      <c r="P16" s="93">
        <f>N16+O16</f>
        <v>3</v>
      </c>
      <c r="Q16" s="82">
        <f>IFERROR(P16/M16,"-")</f>
        <v>0.75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2.2096153846154</v>
      </c>
      <c r="B17" s="203" t="s">
        <v>93</v>
      </c>
      <c r="C17" s="203"/>
      <c r="D17" s="203" t="s">
        <v>94</v>
      </c>
      <c r="E17" s="203" t="s">
        <v>95</v>
      </c>
      <c r="F17" s="203" t="s">
        <v>64</v>
      </c>
      <c r="G17" s="203" t="s">
        <v>96</v>
      </c>
      <c r="H17" s="90" t="s">
        <v>97</v>
      </c>
      <c r="I17" s="90" t="s">
        <v>98</v>
      </c>
      <c r="J17" s="188">
        <v>260000</v>
      </c>
      <c r="K17" s="81">
        <v>2</v>
      </c>
      <c r="L17" s="81">
        <v>0</v>
      </c>
      <c r="M17" s="81">
        <v>33</v>
      </c>
      <c r="N17" s="91">
        <v>2</v>
      </c>
      <c r="O17" s="92">
        <v>0</v>
      </c>
      <c r="P17" s="93">
        <f>N17+O17</f>
        <v>2</v>
      </c>
      <c r="Q17" s="82">
        <f>IFERROR(P17/M17,"-")</f>
        <v>0.060606060606061</v>
      </c>
      <c r="R17" s="81">
        <v>0</v>
      </c>
      <c r="S17" s="81">
        <v>0</v>
      </c>
      <c r="T17" s="82">
        <f>IFERROR(S17/(O17+P17),"-")</f>
        <v>0</v>
      </c>
      <c r="U17" s="182">
        <f>IFERROR(J17/SUM(P17:P20),"-")</f>
        <v>10833.333333333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SUM(X17:X20)-SUM(J17:J20)</f>
        <v>314500</v>
      </c>
      <c r="AB17" s="85">
        <f>SUM(X17:X20)/SUM(J17:J20)</f>
        <v>2.2096153846154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94</v>
      </c>
      <c r="E18" s="203" t="s">
        <v>100</v>
      </c>
      <c r="F18" s="203" t="s">
        <v>64</v>
      </c>
      <c r="G18" s="203"/>
      <c r="H18" s="90" t="s">
        <v>97</v>
      </c>
      <c r="I18" s="90" t="s">
        <v>101</v>
      </c>
      <c r="J18" s="188"/>
      <c r="K18" s="81">
        <v>6</v>
      </c>
      <c r="L18" s="81">
        <v>0</v>
      </c>
      <c r="M18" s="81">
        <v>16</v>
      </c>
      <c r="N18" s="91">
        <v>3</v>
      </c>
      <c r="O18" s="92">
        <v>0</v>
      </c>
      <c r="P18" s="93">
        <f>N18+O18</f>
        <v>3</v>
      </c>
      <c r="Q18" s="82">
        <f>IFERROR(P18/M18,"-")</f>
        <v>0.1875</v>
      </c>
      <c r="R18" s="81">
        <v>1</v>
      </c>
      <c r="S18" s="81">
        <v>1</v>
      </c>
      <c r="T18" s="82">
        <f>IFERROR(S18/(O18+P18),"-")</f>
        <v>0.33333333333333</v>
      </c>
      <c r="U18" s="182"/>
      <c r="V18" s="84">
        <v>2</v>
      </c>
      <c r="W18" s="82">
        <f>IF(P18=0,"-",V18/P18)</f>
        <v>0.66666666666667</v>
      </c>
      <c r="X18" s="186">
        <v>24500</v>
      </c>
      <c r="Y18" s="187">
        <f>IFERROR(X18/P18,"-")</f>
        <v>8166.6666666667</v>
      </c>
      <c r="Z18" s="187">
        <f>IFERROR(X18/V18,"-")</f>
        <v>12250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0.66666666666667</v>
      </c>
      <c r="BP18" s="121">
        <v>1</v>
      </c>
      <c r="BQ18" s="122">
        <f>IFERROR(BP18/BN18,"-")</f>
        <v>0.5</v>
      </c>
      <c r="BR18" s="123">
        <v>500</v>
      </c>
      <c r="BS18" s="124">
        <f>IFERROR(BR18/BN18,"-")</f>
        <v>250</v>
      </c>
      <c r="BT18" s="125">
        <v>1</v>
      </c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0.33333333333333</v>
      </c>
      <c r="CH18" s="135">
        <v>1</v>
      </c>
      <c r="CI18" s="136">
        <f>IFERROR(CH18/CF18,"-")</f>
        <v>1</v>
      </c>
      <c r="CJ18" s="137">
        <v>24000</v>
      </c>
      <c r="CK18" s="138">
        <f>IFERROR(CJ18/CF18,"-")</f>
        <v>24000</v>
      </c>
      <c r="CL18" s="139"/>
      <c r="CM18" s="139"/>
      <c r="CN18" s="139">
        <v>1</v>
      </c>
      <c r="CO18" s="140">
        <v>2</v>
      </c>
      <c r="CP18" s="141">
        <v>24500</v>
      </c>
      <c r="CQ18" s="141">
        <v>24000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102</v>
      </c>
      <c r="C19" s="203"/>
      <c r="D19" s="203" t="s">
        <v>94</v>
      </c>
      <c r="E19" s="203" t="s">
        <v>103</v>
      </c>
      <c r="F19" s="203" t="s">
        <v>64</v>
      </c>
      <c r="G19" s="203"/>
      <c r="H19" s="90" t="s">
        <v>97</v>
      </c>
      <c r="I19" s="90" t="s">
        <v>104</v>
      </c>
      <c r="J19" s="188"/>
      <c r="K19" s="81">
        <v>7</v>
      </c>
      <c r="L19" s="81">
        <v>0</v>
      </c>
      <c r="M19" s="81">
        <v>31</v>
      </c>
      <c r="N19" s="91">
        <v>5</v>
      </c>
      <c r="O19" s="92">
        <v>0</v>
      </c>
      <c r="P19" s="93">
        <f>N19+O19</f>
        <v>5</v>
      </c>
      <c r="Q19" s="82">
        <f>IFERROR(P19/M19,"-")</f>
        <v>0.16129032258065</v>
      </c>
      <c r="R19" s="81">
        <v>0</v>
      </c>
      <c r="S19" s="81">
        <v>2</v>
      </c>
      <c r="T19" s="82">
        <f>IFERROR(S19/(O19+P19),"-")</f>
        <v>0.4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>
        <v>1</v>
      </c>
      <c r="AE19" s="95">
        <f>IF(P19=0,"",IF(AD19=0,"",(AD19/P19)))</f>
        <v>0.2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76</v>
      </c>
      <c r="E20" s="203" t="s">
        <v>76</v>
      </c>
      <c r="F20" s="203" t="s">
        <v>77</v>
      </c>
      <c r="G20" s="203"/>
      <c r="H20" s="90"/>
      <c r="I20" s="90"/>
      <c r="J20" s="188"/>
      <c r="K20" s="81">
        <v>177</v>
      </c>
      <c r="L20" s="81">
        <v>61</v>
      </c>
      <c r="M20" s="81">
        <v>37</v>
      </c>
      <c r="N20" s="91">
        <v>13</v>
      </c>
      <c r="O20" s="92">
        <v>1</v>
      </c>
      <c r="P20" s="93">
        <f>N20+O20</f>
        <v>14</v>
      </c>
      <c r="Q20" s="82">
        <f>IFERROR(P20/M20,"-")</f>
        <v>0.37837837837838</v>
      </c>
      <c r="R20" s="81">
        <v>3</v>
      </c>
      <c r="S20" s="81">
        <v>2</v>
      </c>
      <c r="T20" s="82">
        <f>IFERROR(S20/(O20+P20),"-")</f>
        <v>0.13333333333333</v>
      </c>
      <c r="U20" s="182"/>
      <c r="V20" s="84">
        <v>5</v>
      </c>
      <c r="W20" s="82">
        <f>IF(P20=0,"-",V20/P20)</f>
        <v>0.35714285714286</v>
      </c>
      <c r="X20" s="186">
        <v>550000</v>
      </c>
      <c r="Y20" s="187">
        <f>IFERROR(X20/P20,"-")</f>
        <v>39285.714285714</v>
      </c>
      <c r="Z20" s="187">
        <f>IFERROR(X20/V20,"-")</f>
        <v>110000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0.071428571428571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0.071428571428571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4</v>
      </c>
      <c r="BF20" s="113">
        <f>IF(P20=0,"",IF(BE20=0,"",(BE20/P20)))</f>
        <v>0.28571428571429</v>
      </c>
      <c r="BG20" s="112">
        <v>1</v>
      </c>
      <c r="BH20" s="114">
        <f>IFERROR(BG20/BE20,"-")</f>
        <v>0.25</v>
      </c>
      <c r="BI20" s="115">
        <v>3000</v>
      </c>
      <c r="BJ20" s="116">
        <f>IFERROR(BI20/BE20,"-")</f>
        <v>750</v>
      </c>
      <c r="BK20" s="117">
        <v>1</v>
      </c>
      <c r="BL20" s="117"/>
      <c r="BM20" s="117"/>
      <c r="BN20" s="119">
        <v>2</v>
      </c>
      <c r="BO20" s="120">
        <f>IF(P20=0,"",IF(BN20=0,"",(BN20/P20)))</f>
        <v>0.14285714285714</v>
      </c>
      <c r="BP20" s="121">
        <v>1</v>
      </c>
      <c r="BQ20" s="122">
        <f>IFERROR(BP20/BN20,"-")</f>
        <v>0.5</v>
      </c>
      <c r="BR20" s="123">
        <v>10000</v>
      </c>
      <c r="BS20" s="124">
        <f>IFERROR(BR20/BN20,"-")</f>
        <v>5000</v>
      </c>
      <c r="BT20" s="125"/>
      <c r="BU20" s="125">
        <v>1</v>
      </c>
      <c r="BV20" s="125"/>
      <c r="BW20" s="126">
        <v>6</v>
      </c>
      <c r="BX20" s="127">
        <f>IF(P20=0,"",IF(BW20=0,"",(BW20/P20)))</f>
        <v>0.42857142857143</v>
      </c>
      <c r="BY20" s="128">
        <v>3</v>
      </c>
      <c r="BZ20" s="129">
        <f>IFERROR(BY20/BW20,"-")</f>
        <v>0.5</v>
      </c>
      <c r="CA20" s="130">
        <v>537000</v>
      </c>
      <c r="CB20" s="131">
        <f>IFERROR(CA20/BW20,"-")</f>
        <v>89500</v>
      </c>
      <c r="CC20" s="132">
        <v>1</v>
      </c>
      <c r="CD20" s="132"/>
      <c r="CE20" s="132">
        <v>2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5</v>
      </c>
      <c r="CP20" s="141">
        <v>550000</v>
      </c>
      <c r="CQ20" s="141">
        <v>519000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0.36315789473684</v>
      </c>
      <c r="B21" s="203" t="s">
        <v>106</v>
      </c>
      <c r="C21" s="203"/>
      <c r="D21" s="203" t="s">
        <v>80</v>
      </c>
      <c r="E21" s="203" t="s">
        <v>63</v>
      </c>
      <c r="F21" s="203" t="s">
        <v>64</v>
      </c>
      <c r="G21" s="203" t="s">
        <v>107</v>
      </c>
      <c r="H21" s="90" t="s">
        <v>66</v>
      </c>
      <c r="I21" s="204" t="s">
        <v>108</v>
      </c>
      <c r="J21" s="188">
        <v>190000</v>
      </c>
      <c r="K21" s="81">
        <v>20</v>
      </c>
      <c r="L21" s="81">
        <v>0</v>
      </c>
      <c r="M21" s="81">
        <v>66</v>
      </c>
      <c r="N21" s="91">
        <v>10</v>
      </c>
      <c r="O21" s="92">
        <v>0</v>
      </c>
      <c r="P21" s="93">
        <f>N21+O21</f>
        <v>10</v>
      </c>
      <c r="Q21" s="82">
        <f>IFERROR(P21/M21,"-")</f>
        <v>0.15151515151515</v>
      </c>
      <c r="R21" s="81">
        <v>0</v>
      </c>
      <c r="S21" s="81">
        <v>4</v>
      </c>
      <c r="T21" s="82">
        <f>IFERROR(S21/(O21+P21),"-")</f>
        <v>0.4</v>
      </c>
      <c r="U21" s="182">
        <f>IFERROR(J21/SUM(P21:P22),"-")</f>
        <v>11875</v>
      </c>
      <c r="V21" s="84">
        <v>2</v>
      </c>
      <c r="W21" s="82">
        <f>IF(P21=0,"-",V21/P21)</f>
        <v>0.2</v>
      </c>
      <c r="X21" s="186">
        <v>49500</v>
      </c>
      <c r="Y21" s="187">
        <f>IFERROR(X21/P21,"-")</f>
        <v>4950</v>
      </c>
      <c r="Z21" s="187">
        <f>IFERROR(X21/V21,"-")</f>
        <v>24750</v>
      </c>
      <c r="AA21" s="188">
        <f>SUM(X21:X22)-SUM(J21:J22)</f>
        <v>-121000</v>
      </c>
      <c r="AB21" s="85">
        <f>SUM(X21:X22)/SUM(J21:J22)</f>
        <v>0.36315789473684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4</v>
      </c>
      <c r="BF21" s="113">
        <f>IF(P21=0,"",IF(BE21=0,"",(BE21/P21)))</f>
        <v>0.4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4</v>
      </c>
      <c r="BO21" s="120">
        <f>IF(P21=0,"",IF(BN21=0,"",(BN21/P21)))</f>
        <v>0.4</v>
      </c>
      <c r="BP21" s="121">
        <v>1</v>
      </c>
      <c r="BQ21" s="122">
        <f>IFERROR(BP21/BN21,"-")</f>
        <v>0.25</v>
      </c>
      <c r="BR21" s="123">
        <v>43000</v>
      </c>
      <c r="BS21" s="124">
        <f>IFERROR(BR21/BN21,"-")</f>
        <v>10750</v>
      </c>
      <c r="BT21" s="125"/>
      <c r="BU21" s="125"/>
      <c r="BV21" s="125">
        <v>1</v>
      </c>
      <c r="BW21" s="126">
        <v>2</v>
      </c>
      <c r="BX21" s="127">
        <f>IF(P21=0,"",IF(BW21=0,"",(BW21/P21)))</f>
        <v>0.2</v>
      </c>
      <c r="BY21" s="128">
        <v>1</v>
      </c>
      <c r="BZ21" s="129">
        <f>IFERROR(BY21/BW21,"-")</f>
        <v>0.5</v>
      </c>
      <c r="CA21" s="130">
        <v>6500</v>
      </c>
      <c r="CB21" s="131">
        <f>IFERROR(CA21/BW21,"-")</f>
        <v>3250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49500</v>
      </c>
      <c r="CQ21" s="141">
        <v>43000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109</v>
      </c>
      <c r="C22" s="203"/>
      <c r="D22" s="203" t="s">
        <v>80</v>
      </c>
      <c r="E22" s="203" t="s">
        <v>63</v>
      </c>
      <c r="F22" s="203" t="s">
        <v>77</v>
      </c>
      <c r="G22" s="203"/>
      <c r="H22" s="90"/>
      <c r="I22" s="90"/>
      <c r="J22" s="188"/>
      <c r="K22" s="81">
        <v>42</v>
      </c>
      <c r="L22" s="81">
        <v>25</v>
      </c>
      <c r="M22" s="81">
        <v>14</v>
      </c>
      <c r="N22" s="91">
        <v>6</v>
      </c>
      <c r="O22" s="92">
        <v>0</v>
      </c>
      <c r="P22" s="93">
        <f>N22+O22</f>
        <v>6</v>
      </c>
      <c r="Q22" s="82">
        <f>IFERROR(P22/M22,"-")</f>
        <v>0.42857142857143</v>
      </c>
      <c r="R22" s="81">
        <v>2</v>
      </c>
      <c r="S22" s="81">
        <v>0</v>
      </c>
      <c r="T22" s="82">
        <f>IFERROR(S22/(O22+P22),"-")</f>
        <v>0</v>
      </c>
      <c r="U22" s="182"/>
      <c r="V22" s="84">
        <v>2</v>
      </c>
      <c r="W22" s="82">
        <f>IF(P22=0,"-",V22/P22)</f>
        <v>0.33333333333333</v>
      </c>
      <c r="X22" s="186">
        <v>19500</v>
      </c>
      <c r="Y22" s="187">
        <f>IFERROR(X22/P22,"-")</f>
        <v>3250</v>
      </c>
      <c r="Z22" s="187">
        <f>IFERROR(X22/V22,"-")</f>
        <v>9750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0.66666666666667</v>
      </c>
      <c r="BP22" s="121">
        <v>2</v>
      </c>
      <c r="BQ22" s="122">
        <f>IFERROR(BP22/BN22,"-")</f>
        <v>0.5</v>
      </c>
      <c r="BR22" s="123">
        <v>19500</v>
      </c>
      <c r="BS22" s="124">
        <f>IFERROR(BR22/BN22,"-")</f>
        <v>4875</v>
      </c>
      <c r="BT22" s="125"/>
      <c r="BU22" s="125">
        <v>1</v>
      </c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19500</v>
      </c>
      <c r="CQ22" s="141">
        <v>13000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1.305</v>
      </c>
      <c r="B23" s="203" t="s">
        <v>110</v>
      </c>
      <c r="C23" s="203"/>
      <c r="D23" s="203" t="s">
        <v>111</v>
      </c>
      <c r="E23" s="203" t="s">
        <v>112</v>
      </c>
      <c r="F23" s="203" t="s">
        <v>64</v>
      </c>
      <c r="G23" s="203" t="s">
        <v>113</v>
      </c>
      <c r="H23" s="90" t="s">
        <v>114</v>
      </c>
      <c r="I23" s="90" t="s">
        <v>115</v>
      </c>
      <c r="J23" s="188">
        <v>500000</v>
      </c>
      <c r="K23" s="81">
        <v>23</v>
      </c>
      <c r="L23" s="81">
        <v>0</v>
      </c>
      <c r="M23" s="81">
        <v>115</v>
      </c>
      <c r="N23" s="91">
        <v>14</v>
      </c>
      <c r="O23" s="92">
        <v>0</v>
      </c>
      <c r="P23" s="93">
        <f>N23+O23</f>
        <v>14</v>
      </c>
      <c r="Q23" s="82">
        <f>IFERROR(P23/M23,"-")</f>
        <v>0.12173913043478</v>
      </c>
      <c r="R23" s="81">
        <v>1</v>
      </c>
      <c r="S23" s="81">
        <v>4</v>
      </c>
      <c r="T23" s="82">
        <f>IFERROR(S23/(O23+P23),"-")</f>
        <v>0.28571428571429</v>
      </c>
      <c r="U23" s="182">
        <f>IFERROR(J23/SUM(P23:P26),"-")</f>
        <v>10869.565217391</v>
      </c>
      <c r="V23" s="84">
        <v>6</v>
      </c>
      <c r="W23" s="82">
        <f>IF(P23=0,"-",V23/P23)</f>
        <v>0.42857142857143</v>
      </c>
      <c r="X23" s="186">
        <v>47000</v>
      </c>
      <c r="Y23" s="187">
        <f>IFERROR(X23/P23,"-")</f>
        <v>3357.1428571429</v>
      </c>
      <c r="Z23" s="187">
        <f>IFERROR(X23/V23,"-")</f>
        <v>7833.3333333333</v>
      </c>
      <c r="AA23" s="188">
        <f>SUM(X23:X26)-SUM(J23:J26)</f>
        <v>152500</v>
      </c>
      <c r="AB23" s="85">
        <f>SUM(X23:X26)/SUM(J23:J26)</f>
        <v>1.305</v>
      </c>
      <c r="AC23" s="79"/>
      <c r="AD23" s="94">
        <v>1</v>
      </c>
      <c r="AE23" s="95">
        <f>IF(P23=0,"",IF(AD23=0,"",(AD23/P23)))</f>
        <v>0.071428571428571</v>
      </c>
      <c r="AF23" s="94">
        <v>1</v>
      </c>
      <c r="AG23" s="96">
        <f>IFERROR(AF23/AD23,"-")</f>
        <v>1</v>
      </c>
      <c r="AH23" s="97">
        <v>3000</v>
      </c>
      <c r="AI23" s="98">
        <f>IFERROR(AH23/AD23,"-")</f>
        <v>3000</v>
      </c>
      <c r="AJ23" s="99">
        <v>1</v>
      </c>
      <c r="AK23" s="99"/>
      <c r="AL23" s="99"/>
      <c r="AM23" s="100">
        <v>1</v>
      </c>
      <c r="AN23" s="101">
        <f>IF(P23=0,"",IF(AM23=0,"",(AM23/P23)))</f>
        <v>0.071428571428571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1</v>
      </c>
      <c r="AW23" s="107">
        <f>IF(P23=0,"",IF(AV23=0,"",(AV23/P23)))</f>
        <v>0.071428571428571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5</v>
      </c>
      <c r="BF23" s="113">
        <f>IF(P23=0,"",IF(BE23=0,"",(BE23/P23)))</f>
        <v>0.35714285714286</v>
      </c>
      <c r="BG23" s="112">
        <v>1</v>
      </c>
      <c r="BH23" s="114">
        <f>IFERROR(BG23/BE23,"-")</f>
        <v>0.2</v>
      </c>
      <c r="BI23" s="115">
        <v>10000</v>
      </c>
      <c r="BJ23" s="116">
        <f>IFERROR(BI23/BE23,"-")</f>
        <v>2000</v>
      </c>
      <c r="BK23" s="117"/>
      <c r="BL23" s="117">
        <v>1</v>
      </c>
      <c r="BM23" s="117"/>
      <c r="BN23" s="119">
        <v>5</v>
      </c>
      <c r="BO23" s="120">
        <f>IF(P23=0,"",IF(BN23=0,"",(BN23/P23)))</f>
        <v>0.35714285714286</v>
      </c>
      <c r="BP23" s="121">
        <v>4</v>
      </c>
      <c r="BQ23" s="122">
        <f>IFERROR(BP23/BN23,"-")</f>
        <v>0.8</v>
      </c>
      <c r="BR23" s="123">
        <v>34000</v>
      </c>
      <c r="BS23" s="124">
        <f>IFERROR(BR23/BN23,"-")</f>
        <v>6800</v>
      </c>
      <c r="BT23" s="125">
        <v>2</v>
      </c>
      <c r="BU23" s="125">
        <v>2</v>
      </c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0.071428571428571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6</v>
      </c>
      <c r="CP23" s="141">
        <v>47000</v>
      </c>
      <c r="CQ23" s="141">
        <v>20000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116</v>
      </c>
      <c r="C24" s="203"/>
      <c r="D24" s="203" t="s">
        <v>111</v>
      </c>
      <c r="E24" s="203" t="s">
        <v>100</v>
      </c>
      <c r="F24" s="203" t="s">
        <v>64</v>
      </c>
      <c r="G24" s="203"/>
      <c r="H24" s="90" t="s">
        <v>114</v>
      </c>
      <c r="I24" s="90"/>
      <c r="J24" s="188"/>
      <c r="K24" s="81">
        <v>16</v>
      </c>
      <c r="L24" s="81">
        <v>0</v>
      </c>
      <c r="M24" s="81">
        <v>60</v>
      </c>
      <c r="N24" s="91">
        <v>5</v>
      </c>
      <c r="O24" s="92">
        <v>0</v>
      </c>
      <c r="P24" s="93">
        <f>N24+O24</f>
        <v>5</v>
      </c>
      <c r="Q24" s="82">
        <f>IFERROR(P24/M24,"-")</f>
        <v>0.083333333333333</v>
      </c>
      <c r="R24" s="81">
        <v>0</v>
      </c>
      <c r="S24" s="81">
        <v>2</v>
      </c>
      <c r="T24" s="82">
        <f>IFERROR(S24/(O24+P24),"-")</f>
        <v>0.4</v>
      </c>
      <c r="U24" s="182"/>
      <c r="V24" s="84">
        <v>3</v>
      </c>
      <c r="W24" s="82">
        <f>IF(P24=0,"-",V24/P24)</f>
        <v>0.6</v>
      </c>
      <c r="X24" s="186">
        <v>11000</v>
      </c>
      <c r="Y24" s="187">
        <f>IFERROR(X24/P24,"-")</f>
        <v>2200</v>
      </c>
      <c r="Z24" s="187">
        <f>IFERROR(X24/V24,"-")</f>
        <v>3666.6666666667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0.4</v>
      </c>
      <c r="BP24" s="121">
        <v>1</v>
      </c>
      <c r="BQ24" s="122">
        <f>IFERROR(BP24/BN24,"-")</f>
        <v>0.5</v>
      </c>
      <c r="BR24" s="123">
        <v>5000</v>
      </c>
      <c r="BS24" s="124">
        <f>IFERROR(BR24/BN24,"-")</f>
        <v>2500</v>
      </c>
      <c r="BT24" s="125">
        <v>1</v>
      </c>
      <c r="BU24" s="125"/>
      <c r="BV24" s="125"/>
      <c r="BW24" s="126">
        <v>2</v>
      </c>
      <c r="BX24" s="127">
        <f>IF(P24=0,"",IF(BW24=0,"",(BW24/P24)))</f>
        <v>0.4</v>
      </c>
      <c r="BY24" s="128">
        <v>2</v>
      </c>
      <c r="BZ24" s="129">
        <f>IFERROR(BY24/BW24,"-")</f>
        <v>1</v>
      </c>
      <c r="CA24" s="130">
        <v>6000</v>
      </c>
      <c r="CB24" s="131">
        <f>IFERROR(CA24/BW24,"-")</f>
        <v>3000</v>
      </c>
      <c r="CC24" s="132">
        <v>2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11000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117</v>
      </c>
      <c r="C25" s="203"/>
      <c r="D25" s="203" t="s">
        <v>111</v>
      </c>
      <c r="E25" s="203" t="s">
        <v>118</v>
      </c>
      <c r="F25" s="203" t="s">
        <v>64</v>
      </c>
      <c r="G25" s="203"/>
      <c r="H25" s="90" t="s">
        <v>114</v>
      </c>
      <c r="I25" s="90"/>
      <c r="J25" s="188"/>
      <c r="K25" s="81">
        <v>7</v>
      </c>
      <c r="L25" s="81">
        <v>0</v>
      </c>
      <c r="M25" s="81">
        <v>28</v>
      </c>
      <c r="N25" s="91">
        <v>2</v>
      </c>
      <c r="O25" s="92">
        <v>0</v>
      </c>
      <c r="P25" s="93">
        <f>N25+O25</f>
        <v>2</v>
      </c>
      <c r="Q25" s="82">
        <f>IFERROR(P25/M25,"-")</f>
        <v>0.071428571428571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76</v>
      </c>
      <c r="E26" s="203" t="s">
        <v>76</v>
      </c>
      <c r="F26" s="203" t="s">
        <v>77</v>
      </c>
      <c r="G26" s="203"/>
      <c r="H26" s="90"/>
      <c r="I26" s="90"/>
      <c r="J26" s="188"/>
      <c r="K26" s="81">
        <v>167</v>
      </c>
      <c r="L26" s="81">
        <v>85</v>
      </c>
      <c r="M26" s="81">
        <v>60</v>
      </c>
      <c r="N26" s="91">
        <v>25</v>
      </c>
      <c r="O26" s="92">
        <v>0</v>
      </c>
      <c r="P26" s="93">
        <f>N26+O26</f>
        <v>25</v>
      </c>
      <c r="Q26" s="82">
        <f>IFERROR(P26/M26,"-")</f>
        <v>0.41666666666667</v>
      </c>
      <c r="R26" s="81">
        <v>4</v>
      </c>
      <c r="S26" s="81">
        <v>1</v>
      </c>
      <c r="T26" s="82">
        <f>IFERROR(S26/(O26+P26),"-")</f>
        <v>0.04</v>
      </c>
      <c r="U26" s="182"/>
      <c r="V26" s="84">
        <v>6</v>
      </c>
      <c r="W26" s="82">
        <f>IF(P26=0,"-",V26/P26)</f>
        <v>0.24</v>
      </c>
      <c r="X26" s="186">
        <v>594500</v>
      </c>
      <c r="Y26" s="187">
        <f>IFERROR(X26/P26,"-")</f>
        <v>23780</v>
      </c>
      <c r="Z26" s="187">
        <f>IFERROR(X26/V26,"-")</f>
        <v>99083.333333333</v>
      </c>
      <c r="AA26" s="188"/>
      <c r="AB26" s="85"/>
      <c r="AC26" s="79"/>
      <c r="AD26" s="94">
        <v>1</v>
      </c>
      <c r="AE26" s="95">
        <f>IF(P26=0,"",IF(AD26=0,"",(AD26/P26)))</f>
        <v>0.04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>
        <v>1</v>
      </c>
      <c r="AN26" s="101">
        <f>IF(P26=0,"",IF(AM26=0,"",(AM26/P26)))</f>
        <v>0.04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5</v>
      </c>
      <c r="BF26" s="113">
        <f>IF(P26=0,"",IF(BE26=0,"",(BE26/P26)))</f>
        <v>0.2</v>
      </c>
      <c r="BG26" s="112">
        <v>1</v>
      </c>
      <c r="BH26" s="114">
        <f>IFERROR(BG26/BE26,"-")</f>
        <v>0.2</v>
      </c>
      <c r="BI26" s="115">
        <v>241000</v>
      </c>
      <c r="BJ26" s="116">
        <f>IFERROR(BI26/BE26,"-")</f>
        <v>48200</v>
      </c>
      <c r="BK26" s="117"/>
      <c r="BL26" s="117"/>
      <c r="BM26" s="117">
        <v>1</v>
      </c>
      <c r="BN26" s="119">
        <v>9</v>
      </c>
      <c r="BO26" s="120">
        <f>IF(P26=0,"",IF(BN26=0,"",(BN26/P26)))</f>
        <v>0.36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6</v>
      </c>
      <c r="BX26" s="127">
        <f>IF(P26=0,"",IF(BW26=0,"",(BW26/P26)))</f>
        <v>0.24</v>
      </c>
      <c r="BY26" s="128">
        <v>3</v>
      </c>
      <c r="BZ26" s="129">
        <f>IFERROR(BY26/BW26,"-")</f>
        <v>0.5</v>
      </c>
      <c r="CA26" s="130">
        <v>348000</v>
      </c>
      <c r="CB26" s="131">
        <f>IFERROR(CA26/BW26,"-")</f>
        <v>58000</v>
      </c>
      <c r="CC26" s="132"/>
      <c r="CD26" s="132"/>
      <c r="CE26" s="132">
        <v>3</v>
      </c>
      <c r="CF26" s="133">
        <v>3</v>
      </c>
      <c r="CG26" s="134">
        <f>IF(P26=0,"",IF(CF26=0,"",(CF26/P26)))</f>
        <v>0.12</v>
      </c>
      <c r="CH26" s="135">
        <v>2</v>
      </c>
      <c r="CI26" s="136">
        <f>IFERROR(CH26/CF26,"-")</f>
        <v>0.66666666666667</v>
      </c>
      <c r="CJ26" s="137">
        <v>5500</v>
      </c>
      <c r="CK26" s="138">
        <f>IFERROR(CJ26/CF26,"-")</f>
        <v>1833.3333333333</v>
      </c>
      <c r="CL26" s="139">
        <v>2</v>
      </c>
      <c r="CM26" s="139"/>
      <c r="CN26" s="139"/>
      <c r="CO26" s="140">
        <v>6</v>
      </c>
      <c r="CP26" s="141">
        <v>594500</v>
      </c>
      <c r="CQ26" s="141">
        <v>270000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0.18333333333333</v>
      </c>
      <c r="B27" s="203" t="s">
        <v>120</v>
      </c>
      <c r="C27" s="203"/>
      <c r="D27" s="203" t="s">
        <v>90</v>
      </c>
      <c r="E27" s="203" t="s">
        <v>121</v>
      </c>
      <c r="F27" s="203" t="s">
        <v>64</v>
      </c>
      <c r="G27" s="203" t="s">
        <v>65</v>
      </c>
      <c r="H27" s="90" t="s">
        <v>86</v>
      </c>
      <c r="I27" s="90" t="s">
        <v>122</v>
      </c>
      <c r="J27" s="188">
        <v>120000</v>
      </c>
      <c r="K27" s="81">
        <v>20</v>
      </c>
      <c r="L27" s="81">
        <v>0</v>
      </c>
      <c r="M27" s="81">
        <v>63</v>
      </c>
      <c r="N27" s="91">
        <v>5</v>
      </c>
      <c r="O27" s="92">
        <v>0</v>
      </c>
      <c r="P27" s="93">
        <f>N27+O27</f>
        <v>5</v>
      </c>
      <c r="Q27" s="82">
        <f>IFERROR(P27/M27,"-")</f>
        <v>0.079365079365079</v>
      </c>
      <c r="R27" s="81">
        <v>0</v>
      </c>
      <c r="S27" s="81">
        <v>2</v>
      </c>
      <c r="T27" s="82">
        <f>IFERROR(S27/(O27+P27),"-")</f>
        <v>0.4</v>
      </c>
      <c r="U27" s="182">
        <f>IFERROR(J27/SUM(P27:P28),"-")</f>
        <v>12000</v>
      </c>
      <c r="V27" s="84">
        <v>1</v>
      </c>
      <c r="W27" s="82">
        <f>IF(P27=0,"-",V27/P27)</f>
        <v>0.2</v>
      </c>
      <c r="X27" s="186">
        <v>22000</v>
      </c>
      <c r="Y27" s="187">
        <f>IFERROR(X27/P27,"-")</f>
        <v>4400</v>
      </c>
      <c r="Z27" s="187">
        <f>IFERROR(X27/V27,"-")</f>
        <v>22000</v>
      </c>
      <c r="AA27" s="188">
        <f>SUM(X27:X28)-SUM(J27:J28)</f>
        <v>-98000</v>
      </c>
      <c r="AB27" s="85">
        <f>SUM(X27:X28)/SUM(J27:J28)</f>
        <v>0.18333333333333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0.4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>
        <v>1</v>
      </c>
      <c r="BQ27" s="122">
        <f>IFERROR(BP27/BN27,"-")</f>
        <v>0.5</v>
      </c>
      <c r="BR27" s="123">
        <v>22000</v>
      </c>
      <c r="BS27" s="124">
        <f>IFERROR(BR27/BN27,"-")</f>
        <v>11000</v>
      </c>
      <c r="BT27" s="125"/>
      <c r="BU27" s="125"/>
      <c r="BV27" s="125">
        <v>1</v>
      </c>
      <c r="BW27" s="126">
        <v>1</v>
      </c>
      <c r="BX27" s="127">
        <f>IF(P27=0,"",IF(BW27=0,"",(BW27/P27)))</f>
        <v>0.2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22000</v>
      </c>
      <c r="CQ27" s="141">
        <v>22000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90</v>
      </c>
      <c r="E28" s="203" t="s">
        <v>121</v>
      </c>
      <c r="F28" s="203" t="s">
        <v>77</v>
      </c>
      <c r="G28" s="203"/>
      <c r="H28" s="90"/>
      <c r="I28" s="90"/>
      <c r="J28" s="188"/>
      <c r="K28" s="81">
        <v>30</v>
      </c>
      <c r="L28" s="81">
        <v>22</v>
      </c>
      <c r="M28" s="81">
        <v>6</v>
      </c>
      <c r="N28" s="91">
        <v>5</v>
      </c>
      <c r="O28" s="92">
        <v>0</v>
      </c>
      <c r="P28" s="93">
        <f>N28+O28</f>
        <v>5</v>
      </c>
      <c r="Q28" s="82">
        <f>IFERROR(P28/M28,"-")</f>
        <v>0.83333333333333</v>
      </c>
      <c r="R28" s="81">
        <v>0</v>
      </c>
      <c r="S28" s="81">
        <v>1</v>
      </c>
      <c r="T28" s="82">
        <f>IFERROR(S28/(O28+P28),"-")</f>
        <v>0.2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0.6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2</v>
      </c>
      <c r="BX28" s="127">
        <f>IF(P28=0,"",IF(BW28=0,"",(BW28/P28)))</f>
        <v>0.4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</v>
      </c>
      <c r="B29" s="203" t="s">
        <v>124</v>
      </c>
      <c r="C29" s="203"/>
      <c r="D29" s="203" t="s">
        <v>80</v>
      </c>
      <c r="E29" s="203" t="s">
        <v>125</v>
      </c>
      <c r="F29" s="203" t="s">
        <v>64</v>
      </c>
      <c r="G29" s="203" t="s">
        <v>65</v>
      </c>
      <c r="H29" s="90" t="s">
        <v>86</v>
      </c>
      <c r="I29" s="90" t="s">
        <v>87</v>
      </c>
      <c r="J29" s="188">
        <v>120000</v>
      </c>
      <c r="K29" s="81">
        <v>12</v>
      </c>
      <c r="L29" s="81">
        <v>0</v>
      </c>
      <c r="M29" s="81">
        <v>45</v>
      </c>
      <c r="N29" s="91">
        <v>3</v>
      </c>
      <c r="O29" s="92">
        <v>0</v>
      </c>
      <c r="P29" s="93">
        <f>N29+O29</f>
        <v>3</v>
      </c>
      <c r="Q29" s="82">
        <f>IFERROR(P29/M29,"-")</f>
        <v>0.066666666666667</v>
      </c>
      <c r="R29" s="81">
        <v>0</v>
      </c>
      <c r="S29" s="81">
        <v>3</v>
      </c>
      <c r="T29" s="82">
        <f>IFERROR(S29/(O29+P29),"-")</f>
        <v>1</v>
      </c>
      <c r="U29" s="182">
        <f>IFERROR(J29/SUM(P29:P30),"-")</f>
        <v>17142.857142857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-120000</v>
      </c>
      <c r="AB29" s="85">
        <f>SUM(X29:X30)/SUM(J29:J30)</f>
        <v>0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0.33333333333333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126</v>
      </c>
      <c r="C30" s="203"/>
      <c r="D30" s="203" t="s">
        <v>80</v>
      </c>
      <c r="E30" s="203" t="s">
        <v>125</v>
      </c>
      <c r="F30" s="203" t="s">
        <v>77</v>
      </c>
      <c r="G30" s="203"/>
      <c r="H30" s="90"/>
      <c r="I30" s="90"/>
      <c r="J30" s="188"/>
      <c r="K30" s="81">
        <v>26</v>
      </c>
      <c r="L30" s="81">
        <v>21</v>
      </c>
      <c r="M30" s="81">
        <v>4</v>
      </c>
      <c r="N30" s="91">
        <v>3</v>
      </c>
      <c r="O30" s="92">
        <v>1</v>
      </c>
      <c r="P30" s="93">
        <f>N30+O30</f>
        <v>4</v>
      </c>
      <c r="Q30" s="82">
        <f>IFERROR(P30/M30,"-")</f>
        <v>1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0.23333333333333</v>
      </c>
      <c r="B31" s="203" t="s">
        <v>127</v>
      </c>
      <c r="C31" s="203"/>
      <c r="D31" s="203" t="s">
        <v>128</v>
      </c>
      <c r="E31" s="203" t="s">
        <v>121</v>
      </c>
      <c r="F31" s="203" t="s">
        <v>64</v>
      </c>
      <c r="G31" s="203" t="s">
        <v>69</v>
      </c>
      <c r="H31" s="90" t="s">
        <v>86</v>
      </c>
      <c r="I31" s="90" t="s">
        <v>129</v>
      </c>
      <c r="J31" s="188">
        <v>150000</v>
      </c>
      <c r="K31" s="81">
        <v>8</v>
      </c>
      <c r="L31" s="81">
        <v>0</v>
      </c>
      <c r="M31" s="81">
        <v>44</v>
      </c>
      <c r="N31" s="91">
        <v>2</v>
      </c>
      <c r="O31" s="92">
        <v>0</v>
      </c>
      <c r="P31" s="93">
        <f>N31+O31</f>
        <v>2</v>
      </c>
      <c r="Q31" s="82">
        <f>IFERROR(P31/M31,"-")</f>
        <v>0.045454545454545</v>
      </c>
      <c r="R31" s="81">
        <v>0</v>
      </c>
      <c r="S31" s="81">
        <v>1</v>
      </c>
      <c r="T31" s="82">
        <f>IFERROR(S31/(O31+P31),"-")</f>
        <v>0.5</v>
      </c>
      <c r="U31" s="182">
        <f>IFERROR(J31/SUM(P31:P32),"-")</f>
        <v>75000</v>
      </c>
      <c r="V31" s="84">
        <v>1</v>
      </c>
      <c r="W31" s="82">
        <f>IF(P31=0,"-",V31/P31)</f>
        <v>0.5</v>
      </c>
      <c r="X31" s="186">
        <v>35000</v>
      </c>
      <c r="Y31" s="187">
        <f>IFERROR(X31/P31,"-")</f>
        <v>17500</v>
      </c>
      <c r="Z31" s="187">
        <f>IFERROR(X31/V31,"-")</f>
        <v>35000</v>
      </c>
      <c r="AA31" s="188">
        <f>SUM(X31:X32)-SUM(J31:J32)</f>
        <v>-115000</v>
      </c>
      <c r="AB31" s="85">
        <f>SUM(X31:X32)/SUM(J31:J32)</f>
        <v>0.23333333333333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0.5</v>
      </c>
      <c r="BY31" s="128">
        <v>1</v>
      </c>
      <c r="BZ31" s="129">
        <f>IFERROR(BY31/BW31,"-")</f>
        <v>1</v>
      </c>
      <c r="CA31" s="130">
        <v>35000</v>
      </c>
      <c r="CB31" s="131">
        <f>IFERROR(CA31/BW31,"-")</f>
        <v>35000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35000</v>
      </c>
      <c r="CQ31" s="141">
        <v>35000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128</v>
      </c>
      <c r="E32" s="203" t="s">
        <v>121</v>
      </c>
      <c r="F32" s="203" t="s">
        <v>77</v>
      </c>
      <c r="G32" s="203"/>
      <c r="H32" s="90"/>
      <c r="I32" s="90"/>
      <c r="J32" s="188"/>
      <c r="K32" s="81">
        <v>70</v>
      </c>
      <c r="L32" s="81">
        <v>19</v>
      </c>
      <c r="M32" s="81">
        <v>5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1.8066666666667</v>
      </c>
      <c r="B33" s="203" t="s">
        <v>131</v>
      </c>
      <c r="C33" s="203"/>
      <c r="D33" s="203" t="s">
        <v>80</v>
      </c>
      <c r="E33" s="203" t="s">
        <v>125</v>
      </c>
      <c r="F33" s="203" t="s">
        <v>64</v>
      </c>
      <c r="G33" s="203" t="s">
        <v>69</v>
      </c>
      <c r="H33" s="90" t="s">
        <v>86</v>
      </c>
      <c r="I33" s="205" t="s">
        <v>132</v>
      </c>
      <c r="J33" s="188">
        <v>150000</v>
      </c>
      <c r="K33" s="81">
        <v>12</v>
      </c>
      <c r="L33" s="81">
        <v>0</v>
      </c>
      <c r="M33" s="81">
        <v>40</v>
      </c>
      <c r="N33" s="91">
        <v>6</v>
      </c>
      <c r="O33" s="92">
        <v>0</v>
      </c>
      <c r="P33" s="93">
        <f>N33+O33</f>
        <v>6</v>
      </c>
      <c r="Q33" s="82">
        <f>IFERROR(P33/M33,"-")</f>
        <v>0.15</v>
      </c>
      <c r="R33" s="81">
        <v>0</v>
      </c>
      <c r="S33" s="81">
        <v>2</v>
      </c>
      <c r="T33" s="82">
        <f>IFERROR(S33/(O33+P33),"-")</f>
        <v>0.33333333333333</v>
      </c>
      <c r="U33" s="182">
        <f>IFERROR(J33/SUM(P33:P34),"-")</f>
        <v>10714.285714286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121000</v>
      </c>
      <c r="AB33" s="85">
        <f>SUM(X33:X34)/SUM(J33:J34)</f>
        <v>1.8066666666667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3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3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80</v>
      </c>
      <c r="E34" s="203" t="s">
        <v>125</v>
      </c>
      <c r="F34" s="203" t="s">
        <v>77</v>
      </c>
      <c r="G34" s="203"/>
      <c r="H34" s="90"/>
      <c r="I34" s="90"/>
      <c r="J34" s="188"/>
      <c r="K34" s="81">
        <v>38</v>
      </c>
      <c r="L34" s="81">
        <v>33</v>
      </c>
      <c r="M34" s="81">
        <v>17</v>
      </c>
      <c r="N34" s="91">
        <v>8</v>
      </c>
      <c r="O34" s="92">
        <v>0</v>
      </c>
      <c r="P34" s="93">
        <f>N34+O34</f>
        <v>8</v>
      </c>
      <c r="Q34" s="82">
        <f>IFERROR(P34/M34,"-")</f>
        <v>0.47058823529412</v>
      </c>
      <c r="R34" s="81">
        <v>4</v>
      </c>
      <c r="S34" s="81">
        <v>1</v>
      </c>
      <c r="T34" s="82">
        <f>IFERROR(S34/(O34+P34),"-")</f>
        <v>0.125</v>
      </c>
      <c r="U34" s="182"/>
      <c r="V34" s="84">
        <v>3</v>
      </c>
      <c r="W34" s="82">
        <f>IF(P34=0,"-",V34/P34)</f>
        <v>0.375</v>
      </c>
      <c r="X34" s="186">
        <v>271000</v>
      </c>
      <c r="Y34" s="187">
        <f>IFERROR(X34/P34,"-")</f>
        <v>33875</v>
      </c>
      <c r="Z34" s="187">
        <f>IFERROR(X34/V34,"-")</f>
        <v>90333.333333333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0.5</v>
      </c>
      <c r="BP34" s="121">
        <v>1</v>
      </c>
      <c r="BQ34" s="122">
        <f>IFERROR(BP34/BN34,"-")</f>
        <v>0.25</v>
      </c>
      <c r="BR34" s="123">
        <v>15000</v>
      </c>
      <c r="BS34" s="124">
        <f>IFERROR(BR34/BN34,"-")</f>
        <v>3750</v>
      </c>
      <c r="BT34" s="125"/>
      <c r="BU34" s="125"/>
      <c r="BV34" s="125">
        <v>1</v>
      </c>
      <c r="BW34" s="126">
        <v>3</v>
      </c>
      <c r="BX34" s="127">
        <f>IF(P34=0,"",IF(BW34=0,"",(BW34/P34)))</f>
        <v>0.375</v>
      </c>
      <c r="BY34" s="128">
        <v>2</v>
      </c>
      <c r="BZ34" s="129">
        <f>IFERROR(BY34/BW34,"-")</f>
        <v>0.66666666666667</v>
      </c>
      <c r="CA34" s="130">
        <v>259000</v>
      </c>
      <c r="CB34" s="131">
        <f>IFERROR(CA34/BW34,"-")</f>
        <v>86333.333333333</v>
      </c>
      <c r="CC34" s="132"/>
      <c r="CD34" s="132"/>
      <c r="CE34" s="132">
        <v>2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271000</v>
      </c>
      <c r="CQ34" s="141">
        <v>248000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1.8846153846154</v>
      </c>
      <c r="B35" s="203" t="s">
        <v>134</v>
      </c>
      <c r="C35" s="203"/>
      <c r="D35" s="203" t="s">
        <v>135</v>
      </c>
      <c r="E35" s="203" t="s">
        <v>121</v>
      </c>
      <c r="F35" s="203" t="s">
        <v>64</v>
      </c>
      <c r="G35" s="203" t="s">
        <v>85</v>
      </c>
      <c r="H35" s="90" t="s">
        <v>86</v>
      </c>
      <c r="I35" s="204" t="s">
        <v>82</v>
      </c>
      <c r="J35" s="188">
        <v>130000</v>
      </c>
      <c r="K35" s="81">
        <v>7</v>
      </c>
      <c r="L35" s="81">
        <v>0</v>
      </c>
      <c r="M35" s="81">
        <v>36</v>
      </c>
      <c r="N35" s="91">
        <v>3</v>
      </c>
      <c r="O35" s="92">
        <v>0</v>
      </c>
      <c r="P35" s="93">
        <f>N35+O35</f>
        <v>3</v>
      </c>
      <c r="Q35" s="82">
        <f>IFERROR(P35/M35,"-")</f>
        <v>0.083333333333333</v>
      </c>
      <c r="R35" s="81">
        <v>0</v>
      </c>
      <c r="S35" s="81">
        <v>0</v>
      </c>
      <c r="T35" s="82">
        <f>IFERROR(S35/(O35+P35),"-")</f>
        <v>0</v>
      </c>
      <c r="U35" s="182">
        <f>IFERROR(J35/SUM(P35:P36),"-")</f>
        <v>32500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115000</v>
      </c>
      <c r="AB35" s="85">
        <f>SUM(X35:X36)/SUM(J35:J36)</f>
        <v>1.8846153846154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0.33333333333333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135</v>
      </c>
      <c r="E36" s="203" t="s">
        <v>121</v>
      </c>
      <c r="F36" s="203" t="s">
        <v>77</v>
      </c>
      <c r="G36" s="203"/>
      <c r="H36" s="90"/>
      <c r="I36" s="90"/>
      <c r="J36" s="188"/>
      <c r="K36" s="81">
        <v>24</v>
      </c>
      <c r="L36" s="81">
        <v>17</v>
      </c>
      <c r="M36" s="81">
        <v>4</v>
      </c>
      <c r="N36" s="91">
        <v>1</v>
      </c>
      <c r="O36" s="92">
        <v>0</v>
      </c>
      <c r="P36" s="93">
        <f>N36+O36</f>
        <v>1</v>
      </c>
      <c r="Q36" s="82">
        <f>IFERROR(P36/M36,"-")</f>
        <v>0.25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1</v>
      </c>
      <c r="X36" s="186">
        <v>245000</v>
      </c>
      <c r="Y36" s="187">
        <f>IFERROR(X36/P36,"-")</f>
        <v>245000</v>
      </c>
      <c r="Z36" s="187">
        <f>IFERROR(X36/V36,"-")</f>
        <v>245000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>
        <v>1</v>
      </c>
      <c r="BQ36" s="122">
        <f>IFERROR(BP36/BN36,"-")</f>
        <v>1</v>
      </c>
      <c r="BR36" s="123">
        <v>245000</v>
      </c>
      <c r="BS36" s="124">
        <f>IFERROR(BR36/BN36,"-")</f>
        <v>245000</v>
      </c>
      <c r="BT36" s="125"/>
      <c r="BU36" s="125"/>
      <c r="BV36" s="125">
        <v>1</v>
      </c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245000</v>
      </c>
      <c r="CQ36" s="141">
        <v>245000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0.1</v>
      </c>
      <c r="B37" s="203" t="s">
        <v>137</v>
      </c>
      <c r="C37" s="203"/>
      <c r="D37" s="203" t="s">
        <v>90</v>
      </c>
      <c r="E37" s="203" t="s">
        <v>91</v>
      </c>
      <c r="F37" s="203" t="s">
        <v>64</v>
      </c>
      <c r="G37" s="203" t="s">
        <v>81</v>
      </c>
      <c r="H37" s="90" t="s">
        <v>86</v>
      </c>
      <c r="I37" s="205" t="s">
        <v>70</v>
      </c>
      <c r="J37" s="188">
        <v>130000</v>
      </c>
      <c r="K37" s="81">
        <v>20</v>
      </c>
      <c r="L37" s="81">
        <v>0</v>
      </c>
      <c r="M37" s="81">
        <v>48</v>
      </c>
      <c r="N37" s="91">
        <v>5</v>
      </c>
      <c r="O37" s="92">
        <v>0</v>
      </c>
      <c r="P37" s="93">
        <f>N37+O37</f>
        <v>5</v>
      </c>
      <c r="Q37" s="82">
        <f>IFERROR(P37/M37,"-")</f>
        <v>0.10416666666667</v>
      </c>
      <c r="R37" s="81">
        <v>0</v>
      </c>
      <c r="S37" s="81">
        <v>2</v>
      </c>
      <c r="T37" s="82">
        <f>IFERROR(S37/(O37+P37),"-")</f>
        <v>0.4</v>
      </c>
      <c r="U37" s="182">
        <f>IFERROR(J37/SUM(P37:P38),"-")</f>
        <v>10833.333333333</v>
      </c>
      <c r="V37" s="84">
        <v>1</v>
      </c>
      <c r="W37" s="82">
        <f>IF(P37=0,"-",V37/P37)</f>
        <v>0.2</v>
      </c>
      <c r="X37" s="186">
        <v>13000</v>
      </c>
      <c r="Y37" s="187">
        <f>IFERROR(X37/P37,"-")</f>
        <v>2600</v>
      </c>
      <c r="Z37" s="187">
        <f>IFERROR(X37/V37,"-")</f>
        <v>13000</v>
      </c>
      <c r="AA37" s="188">
        <f>SUM(X37:X38)-SUM(J37:J38)</f>
        <v>-117000</v>
      </c>
      <c r="AB37" s="85">
        <f>SUM(X37:X38)/SUM(J37:J38)</f>
        <v>0.1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0.2</v>
      </c>
      <c r="AO37" s="100">
        <v>1</v>
      </c>
      <c r="AP37" s="102">
        <f>IFERROR(AP37/AM37,"-")</f>
        <v>0</v>
      </c>
      <c r="AQ37" s="103">
        <v>13000</v>
      </c>
      <c r="AR37" s="104">
        <f>IFERROR(AQ37/AM37,"-")</f>
        <v>13000</v>
      </c>
      <c r="AS37" s="105"/>
      <c r="AT37" s="105"/>
      <c r="AU37" s="105">
        <v>1</v>
      </c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3</v>
      </c>
      <c r="BO37" s="120">
        <f>IF(P37=0,"",IF(BN37=0,"",(BN37/P37)))</f>
        <v>0.6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13000</v>
      </c>
      <c r="CQ37" s="141">
        <v>13000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90</v>
      </c>
      <c r="E38" s="203" t="s">
        <v>91</v>
      </c>
      <c r="F38" s="203" t="s">
        <v>77</v>
      </c>
      <c r="G38" s="203"/>
      <c r="H38" s="90"/>
      <c r="I38" s="90"/>
      <c r="J38" s="188"/>
      <c r="K38" s="81">
        <v>47</v>
      </c>
      <c r="L38" s="81">
        <v>21</v>
      </c>
      <c r="M38" s="81">
        <v>16</v>
      </c>
      <c r="N38" s="91">
        <v>7</v>
      </c>
      <c r="O38" s="92">
        <v>0</v>
      </c>
      <c r="P38" s="93">
        <f>N38+O38</f>
        <v>7</v>
      </c>
      <c r="Q38" s="82">
        <f>IFERROR(P38/M38,"-")</f>
        <v>0.4375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0.42857142857143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0.14285714285714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3</v>
      </c>
      <c r="BX38" s="127">
        <f>IF(P38=0,"",IF(BW38=0,"",(BW38/P38)))</f>
        <v>0.42857142857143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0.76153846153846</v>
      </c>
      <c r="B39" s="203" t="s">
        <v>139</v>
      </c>
      <c r="C39" s="203"/>
      <c r="D39" s="203" t="s">
        <v>135</v>
      </c>
      <c r="E39" s="203" t="s">
        <v>121</v>
      </c>
      <c r="F39" s="203" t="s">
        <v>64</v>
      </c>
      <c r="G39" s="203" t="s">
        <v>81</v>
      </c>
      <c r="H39" s="90" t="s">
        <v>86</v>
      </c>
      <c r="I39" s="90" t="s">
        <v>140</v>
      </c>
      <c r="J39" s="188">
        <v>130000</v>
      </c>
      <c r="K39" s="81">
        <v>10</v>
      </c>
      <c r="L39" s="81">
        <v>0</v>
      </c>
      <c r="M39" s="81">
        <v>86</v>
      </c>
      <c r="N39" s="91">
        <v>4</v>
      </c>
      <c r="O39" s="92">
        <v>0</v>
      </c>
      <c r="P39" s="93">
        <f>N39+O39</f>
        <v>4</v>
      </c>
      <c r="Q39" s="82">
        <f>IFERROR(P39/M39,"-")</f>
        <v>0.046511627906977</v>
      </c>
      <c r="R39" s="81">
        <v>1</v>
      </c>
      <c r="S39" s="81">
        <v>0</v>
      </c>
      <c r="T39" s="82">
        <f>IFERROR(S39/(O39+P39),"-")</f>
        <v>0</v>
      </c>
      <c r="U39" s="182">
        <f>IFERROR(J39/SUM(P39:P40),"-")</f>
        <v>18571.428571429</v>
      </c>
      <c r="V39" s="84">
        <v>1</v>
      </c>
      <c r="W39" s="82">
        <f>IF(P39=0,"-",V39/P39)</f>
        <v>0.25</v>
      </c>
      <c r="X39" s="186">
        <v>11000</v>
      </c>
      <c r="Y39" s="187">
        <f>IFERROR(X39/P39,"-")</f>
        <v>2750</v>
      </c>
      <c r="Z39" s="187">
        <f>IFERROR(X39/V39,"-")</f>
        <v>11000</v>
      </c>
      <c r="AA39" s="188">
        <f>SUM(X39:X40)-SUM(J39:J40)</f>
        <v>-31000</v>
      </c>
      <c r="AB39" s="85">
        <f>SUM(X39:X40)/SUM(J39:J40)</f>
        <v>0.76153846153846</v>
      </c>
      <c r="AC39" s="79"/>
      <c r="AD39" s="94">
        <v>1</v>
      </c>
      <c r="AE39" s="95">
        <f>IF(P39=0,"",IF(AD39=0,"",(AD39/P39)))</f>
        <v>0.25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0.25</v>
      </c>
      <c r="BY39" s="128">
        <v>1</v>
      </c>
      <c r="BZ39" s="129">
        <f>IFERROR(BY39/BW39,"-")</f>
        <v>1</v>
      </c>
      <c r="CA39" s="130">
        <v>11000</v>
      </c>
      <c r="CB39" s="131">
        <f>IFERROR(CA39/BW39,"-")</f>
        <v>11000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11000</v>
      </c>
      <c r="CQ39" s="141">
        <v>11000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141</v>
      </c>
      <c r="C40" s="203"/>
      <c r="D40" s="203" t="s">
        <v>135</v>
      </c>
      <c r="E40" s="203" t="s">
        <v>121</v>
      </c>
      <c r="F40" s="203" t="s">
        <v>77</v>
      </c>
      <c r="G40" s="203"/>
      <c r="H40" s="90"/>
      <c r="I40" s="90"/>
      <c r="J40" s="188"/>
      <c r="K40" s="81">
        <v>34</v>
      </c>
      <c r="L40" s="81">
        <v>18</v>
      </c>
      <c r="M40" s="81">
        <v>8</v>
      </c>
      <c r="N40" s="91">
        <v>3</v>
      </c>
      <c r="O40" s="92">
        <v>0</v>
      </c>
      <c r="P40" s="93">
        <f>N40+O40</f>
        <v>3</v>
      </c>
      <c r="Q40" s="82">
        <f>IFERROR(P40/M40,"-")</f>
        <v>0.375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1</v>
      </c>
      <c r="W40" s="82">
        <f>IF(P40=0,"-",V40/P40)</f>
        <v>0.33333333333333</v>
      </c>
      <c r="X40" s="186">
        <v>88000</v>
      </c>
      <c r="Y40" s="187">
        <f>IFERROR(X40/P40,"-")</f>
        <v>29333.333333333</v>
      </c>
      <c r="Z40" s="187">
        <f>IFERROR(X40/V40,"-")</f>
        <v>88000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2</v>
      </c>
      <c r="BX40" s="127">
        <f>IF(P40=0,"",IF(BW40=0,"",(BW40/P40)))</f>
        <v>0.66666666666667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0.33333333333333</v>
      </c>
      <c r="CH40" s="135">
        <v>1</v>
      </c>
      <c r="CI40" s="136">
        <f>IFERROR(CH40/CF40,"-")</f>
        <v>1</v>
      </c>
      <c r="CJ40" s="137">
        <v>88000</v>
      </c>
      <c r="CK40" s="138">
        <f>IFERROR(CJ40/CF40,"-")</f>
        <v>88000</v>
      </c>
      <c r="CL40" s="139"/>
      <c r="CM40" s="139"/>
      <c r="CN40" s="139">
        <v>1</v>
      </c>
      <c r="CO40" s="140">
        <v>1</v>
      </c>
      <c r="CP40" s="141">
        <v>88000</v>
      </c>
      <c r="CQ40" s="141">
        <v>88000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2.552</v>
      </c>
      <c r="B41" s="203" t="s">
        <v>142</v>
      </c>
      <c r="C41" s="203"/>
      <c r="D41" s="203" t="s">
        <v>90</v>
      </c>
      <c r="E41" s="203" t="s">
        <v>63</v>
      </c>
      <c r="F41" s="203" t="s">
        <v>64</v>
      </c>
      <c r="G41" s="203" t="s">
        <v>143</v>
      </c>
      <c r="H41" s="90" t="s">
        <v>144</v>
      </c>
      <c r="I41" s="90" t="s">
        <v>145</v>
      </c>
      <c r="J41" s="188">
        <v>250000</v>
      </c>
      <c r="K41" s="81">
        <v>38</v>
      </c>
      <c r="L41" s="81">
        <v>0</v>
      </c>
      <c r="M41" s="81">
        <v>95</v>
      </c>
      <c r="N41" s="91">
        <v>18</v>
      </c>
      <c r="O41" s="92">
        <v>0</v>
      </c>
      <c r="P41" s="93">
        <f>N41+O41</f>
        <v>18</v>
      </c>
      <c r="Q41" s="82">
        <f>IFERROR(P41/M41,"-")</f>
        <v>0.18947368421053</v>
      </c>
      <c r="R41" s="81">
        <v>2</v>
      </c>
      <c r="S41" s="81">
        <v>4</v>
      </c>
      <c r="T41" s="82">
        <f>IFERROR(S41/(O41+P41),"-")</f>
        <v>0.22222222222222</v>
      </c>
      <c r="U41" s="182">
        <f>IFERROR(J41/SUM(P41:P42),"-")</f>
        <v>7575.7575757576</v>
      </c>
      <c r="V41" s="84">
        <v>3</v>
      </c>
      <c r="W41" s="82">
        <f>IF(P41=0,"-",V41/P41)</f>
        <v>0.16666666666667</v>
      </c>
      <c r="X41" s="186">
        <v>16000</v>
      </c>
      <c r="Y41" s="187">
        <f>IFERROR(X41/P41,"-")</f>
        <v>888.88888888889</v>
      </c>
      <c r="Z41" s="187">
        <f>IFERROR(X41/V41,"-")</f>
        <v>5333.3333333333</v>
      </c>
      <c r="AA41" s="188">
        <f>SUM(X41:X42)-SUM(J41:J42)</f>
        <v>388000</v>
      </c>
      <c r="AB41" s="85">
        <f>SUM(X41:X42)/SUM(J41:J42)</f>
        <v>2.552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2</v>
      </c>
      <c r="AN41" s="101">
        <f>IF(P41=0,"",IF(AM41=0,"",(AM41/P41)))</f>
        <v>0.11111111111111</v>
      </c>
      <c r="AO41" s="100">
        <v>1</v>
      </c>
      <c r="AP41" s="102">
        <f>IFERROR(AP41/AM41,"-")</f>
        <v>0</v>
      </c>
      <c r="AQ41" s="103">
        <v>3000</v>
      </c>
      <c r="AR41" s="104">
        <f>IFERROR(AQ41/AM41,"-")</f>
        <v>1500</v>
      </c>
      <c r="AS41" s="105">
        <v>1</v>
      </c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3</v>
      </c>
      <c r="BF41" s="113">
        <f>IF(P41=0,"",IF(BE41=0,"",(BE41/P41)))</f>
        <v>0.16666666666667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5</v>
      </c>
      <c r="BO41" s="120">
        <f>IF(P41=0,"",IF(BN41=0,"",(BN41/P41)))</f>
        <v>0.27777777777778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6</v>
      </c>
      <c r="BX41" s="127">
        <f>IF(P41=0,"",IF(BW41=0,"",(BW41/P41)))</f>
        <v>0.33333333333333</v>
      </c>
      <c r="BY41" s="128">
        <v>2</v>
      </c>
      <c r="BZ41" s="129">
        <f>IFERROR(BY41/BW41,"-")</f>
        <v>0.33333333333333</v>
      </c>
      <c r="CA41" s="130">
        <v>13000</v>
      </c>
      <c r="CB41" s="131">
        <f>IFERROR(CA41/BW41,"-")</f>
        <v>2166.6666666667</v>
      </c>
      <c r="CC41" s="132">
        <v>1</v>
      </c>
      <c r="CD41" s="132">
        <v>1</v>
      </c>
      <c r="CE41" s="132"/>
      <c r="CF41" s="133">
        <v>2</v>
      </c>
      <c r="CG41" s="134">
        <f>IF(P41=0,"",IF(CF41=0,"",(CF41/P41)))</f>
        <v>0.11111111111111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3</v>
      </c>
      <c r="CP41" s="141">
        <v>16000</v>
      </c>
      <c r="CQ41" s="141">
        <v>10000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 t="s">
        <v>90</v>
      </c>
      <c r="E42" s="203" t="s">
        <v>63</v>
      </c>
      <c r="F42" s="203" t="s">
        <v>77</v>
      </c>
      <c r="G42" s="203"/>
      <c r="H42" s="90"/>
      <c r="I42" s="90"/>
      <c r="J42" s="188"/>
      <c r="K42" s="81">
        <v>48</v>
      </c>
      <c r="L42" s="81">
        <v>35</v>
      </c>
      <c r="M42" s="81">
        <v>24</v>
      </c>
      <c r="N42" s="91">
        <v>15</v>
      </c>
      <c r="O42" s="92">
        <v>0</v>
      </c>
      <c r="P42" s="93">
        <f>N42+O42</f>
        <v>15</v>
      </c>
      <c r="Q42" s="82">
        <f>IFERROR(P42/M42,"-")</f>
        <v>0.625</v>
      </c>
      <c r="R42" s="81">
        <v>3</v>
      </c>
      <c r="S42" s="81">
        <v>2</v>
      </c>
      <c r="T42" s="82">
        <f>IFERROR(S42/(O42+P42),"-")</f>
        <v>0.13333333333333</v>
      </c>
      <c r="U42" s="182"/>
      <c r="V42" s="84">
        <v>5</v>
      </c>
      <c r="W42" s="82">
        <f>IF(P42=0,"-",V42/P42)</f>
        <v>0.33333333333333</v>
      </c>
      <c r="X42" s="186">
        <v>622000</v>
      </c>
      <c r="Y42" s="187">
        <f>IFERROR(X42/P42,"-")</f>
        <v>41466.666666667</v>
      </c>
      <c r="Z42" s="187">
        <f>IFERROR(X42/V42,"-")</f>
        <v>124400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0.066666666666667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2</v>
      </c>
      <c r="BF42" s="113">
        <f>IF(P42=0,"",IF(BE42=0,"",(BE42/P42)))</f>
        <v>0.13333333333333</v>
      </c>
      <c r="BG42" s="112">
        <v>1</v>
      </c>
      <c r="BH42" s="114">
        <f>IFERROR(BG42/BE42,"-")</f>
        <v>0.5</v>
      </c>
      <c r="BI42" s="115">
        <v>60000</v>
      </c>
      <c r="BJ42" s="116">
        <f>IFERROR(BI42/BE42,"-")</f>
        <v>30000</v>
      </c>
      <c r="BK42" s="117"/>
      <c r="BL42" s="117"/>
      <c r="BM42" s="117">
        <v>1</v>
      </c>
      <c r="BN42" s="119">
        <v>6</v>
      </c>
      <c r="BO42" s="120">
        <f>IF(P42=0,"",IF(BN42=0,"",(BN42/P42)))</f>
        <v>0.4</v>
      </c>
      <c r="BP42" s="121">
        <v>1</v>
      </c>
      <c r="BQ42" s="122">
        <f>IFERROR(BP42/BN42,"-")</f>
        <v>0.16666666666667</v>
      </c>
      <c r="BR42" s="123">
        <v>105000</v>
      </c>
      <c r="BS42" s="124">
        <f>IFERROR(BR42/BN42,"-")</f>
        <v>17500</v>
      </c>
      <c r="BT42" s="125"/>
      <c r="BU42" s="125"/>
      <c r="BV42" s="125">
        <v>1</v>
      </c>
      <c r="BW42" s="126">
        <v>6</v>
      </c>
      <c r="BX42" s="127">
        <f>IF(P42=0,"",IF(BW42=0,"",(BW42/P42)))</f>
        <v>0.4</v>
      </c>
      <c r="BY42" s="128">
        <v>4</v>
      </c>
      <c r="BZ42" s="129">
        <f>IFERROR(BY42/BW42,"-")</f>
        <v>0.66666666666667</v>
      </c>
      <c r="CA42" s="130">
        <v>596000</v>
      </c>
      <c r="CB42" s="131">
        <f>IFERROR(CA42/BW42,"-")</f>
        <v>99333.333333333</v>
      </c>
      <c r="CC42" s="132">
        <v>1</v>
      </c>
      <c r="CD42" s="132"/>
      <c r="CE42" s="132">
        <v>3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5</v>
      </c>
      <c r="CP42" s="141">
        <v>622000</v>
      </c>
      <c r="CQ42" s="141">
        <v>432000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0.7</v>
      </c>
      <c r="B43" s="203" t="s">
        <v>147</v>
      </c>
      <c r="C43" s="203"/>
      <c r="D43" s="203" t="s">
        <v>135</v>
      </c>
      <c r="E43" s="203" t="s">
        <v>91</v>
      </c>
      <c r="F43" s="203" t="s">
        <v>64</v>
      </c>
      <c r="G43" s="203" t="s">
        <v>143</v>
      </c>
      <c r="H43" s="90" t="s">
        <v>86</v>
      </c>
      <c r="I43" s="204" t="s">
        <v>82</v>
      </c>
      <c r="J43" s="188">
        <v>150000</v>
      </c>
      <c r="K43" s="81">
        <v>11</v>
      </c>
      <c r="L43" s="81">
        <v>0</v>
      </c>
      <c r="M43" s="81">
        <v>62</v>
      </c>
      <c r="N43" s="91">
        <v>3</v>
      </c>
      <c r="O43" s="92">
        <v>0</v>
      </c>
      <c r="P43" s="93">
        <f>N43+O43</f>
        <v>3</v>
      </c>
      <c r="Q43" s="82">
        <f>IFERROR(P43/M43,"-")</f>
        <v>0.048387096774194</v>
      </c>
      <c r="R43" s="81">
        <v>1</v>
      </c>
      <c r="S43" s="81">
        <v>1</v>
      </c>
      <c r="T43" s="82">
        <f>IFERROR(S43/(O43+P43),"-")</f>
        <v>0.33333333333333</v>
      </c>
      <c r="U43" s="182">
        <f>IFERROR(J43/SUM(P43:P44),"-")</f>
        <v>16666.666666667</v>
      </c>
      <c r="V43" s="84">
        <v>1</v>
      </c>
      <c r="W43" s="82">
        <f>IF(P43=0,"-",V43/P43)</f>
        <v>0.33333333333333</v>
      </c>
      <c r="X43" s="186">
        <v>78000</v>
      </c>
      <c r="Y43" s="187">
        <f>IFERROR(X43/P43,"-")</f>
        <v>26000</v>
      </c>
      <c r="Z43" s="187">
        <f>IFERROR(X43/V43,"-")</f>
        <v>78000</v>
      </c>
      <c r="AA43" s="188">
        <f>SUM(X43:X44)-SUM(J43:J44)</f>
        <v>-45000</v>
      </c>
      <c r="AB43" s="85">
        <f>SUM(X43:X44)/SUM(J43:J44)</f>
        <v>0.7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0.66666666666667</v>
      </c>
      <c r="BP43" s="121">
        <v>1</v>
      </c>
      <c r="BQ43" s="122">
        <f>IFERROR(BP43/BN43,"-")</f>
        <v>0.5</v>
      </c>
      <c r="BR43" s="123">
        <v>78000</v>
      </c>
      <c r="BS43" s="124">
        <f>IFERROR(BR43/BN43,"-")</f>
        <v>39000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78000</v>
      </c>
      <c r="CQ43" s="141">
        <v>78000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148</v>
      </c>
      <c r="C44" s="203"/>
      <c r="D44" s="203" t="s">
        <v>135</v>
      </c>
      <c r="E44" s="203" t="s">
        <v>91</v>
      </c>
      <c r="F44" s="203" t="s">
        <v>77</v>
      </c>
      <c r="G44" s="203"/>
      <c r="H44" s="90"/>
      <c r="I44" s="90"/>
      <c r="J44" s="188"/>
      <c r="K44" s="81">
        <v>16</v>
      </c>
      <c r="L44" s="81">
        <v>15</v>
      </c>
      <c r="M44" s="81">
        <v>18</v>
      </c>
      <c r="N44" s="91">
        <v>6</v>
      </c>
      <c r="O44" s="92">
        <v>0</v>
      </c>
      <c r="P44" s="93">
        <f>N44+O44</f>
        <v>6</v>
      </c>
      <c r="Q44" s="82">
        <f>IFERROR(P44/M44,"-")</f>
        <v>0.33333333333333</v>
      </c>
      <c r="R44" s="81">
        <v>0</v>
      </c>
      <c r="S44" s="81">
        <v>1</v>
      </c>
      <c r="T44" s="82">
        <f>IFERROR(S44/(O44+P44),"-")</f>
        <v>0.16666666666667</v>
      </c>
      <c r="U44" s="182"/>
      <c r="V44" s="84">
        <v>2</v>
      </c>
      <c r="W44" s="82">
        <f>IF(P44=0,"-",V44/P44)</f>
        <v>0.33333333333333</v>
      </c>
      <c r="X44" s="186">
        <v>27000</v>
      </c>
      <c r="Y44" s="187">
        <f>IFERROR(X44/P44,"-")</f>
        <v>4500</v>
      </c>
      <c r="Z44" s="187">
        <f>IFERROR(X44/V44,"-")</f>
        <v>13500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>
        <v>1</v>
      </c>
      <c r="BH44" s="114">
        <f>IFERROR(BG44/BE44,"-")</f>
        <v>1</v>
      </c>
      <c r="BI44" s="115">
        <v>10000</v>
      </c>
      <c r="BJ44" s="116">
        <f>IFERROR(BI44/BE44,"-")</f>
        <v>10000</v>
      </c>
      <c r="BK44" s="117">
        <v>1</v>
      </c>
      <c r="BL44" s="117"/>
      <c r="BM44" s="117"/>
      <c r="BN44" s="119">
        <v>5</v>
      </c>
      <c r="BO44" s="120">
        <f>IF(P44=0,"",IF(BN44=0,"",(BN44/P44)))</f>
        <v>0.83333333333333</v>
      </c>
      <c r="BP44" s="121">
        <v>1</v>
      </c>
      <c r="BQ44" s="122">
        <f>IFERROR(BP44/BN44,"-")</f>
        <v>0.2</v>
      </c>
      <c r="BR44" s="123">
        <v>17000</v>
      </c>
      <c r="BS44" s="124">
        <f>IFERROR(BR44/BN44,"-")</f>
        <v>3400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27000</v>
      </c>
      <c r="CQ44" s="141">
        <v>17000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4.2076923076923</v>
      </c>
      <c r="B45" s="203" t="s">
        <v>149</v>
      </c>
      <c r="C45" s="203"/>
      <c r="D45" s="203" t="s">
        <v>90</v>
      </c>
      <c r="E45" s="203" t="s">
        <v>63</v>
      </c>
      <c r="F45" s="203" t="s">
        <v>64</v>
      </c>
      <c r="G45" s="203" t="s">
        <v>96</v>
      </c>
      <c r="H45" s="90" t="s">
        <v>86</v>
      </c>
      <c r="I45" s="204" t="s">
        <v>108</v>
      </c>
      <c r="J45" s="188">
        <v>130000</v>
      </c>
      <c r="K45" s="81">
        <v>11</v>
      </c>
      <c r="L45" s="81">
        <v>0</v>
      </c>
      <c r="M45" s="81">
        <v>51</v>
      </c>
      <c r="N45" s="91">
        <v>6</v>
      </c>
      <c r="O45" s="92">
        <v>0</v>
      </c>
      <c r="P45" s="93">
        <f>N45+O45</f>
        <v>6</v>
      </c>
      <c r="Q45" s="82">
        <f>IFERROR(P45/M45,"-")</f>
        <v>0.11764705882353</v>
      </c>
      <c r="R45" s="81">
        <v>1</v>
      </c>
      <c r="S45" s="81">
        <v>0</v>
      </c>
      <c r="T45" s="82">
        <f>IFERROR(S45/(O45+P45),"-")</f>
        <v>0</v>
      </c>
      <c r="U45" s="182">
        <f>IFERROR(J45/SUM(P45:P46),"-")</f>
        <v>10833.333333333</v>
      </c>
      <c r="V45" s="84">
        <v>2</v>
      </c>
      <c r="W45" s="82">
        <f>IF(P45=0,"-",V45/P45)</f>
        <v>0.33333333333333</v>
      </c>
      <c r="X45" s="186">
        <v>126000</v>
      </c>
      <c r="Y45" s="187">
        <f>IFERROR(X45/P45,"-")</f>
        <v>21000</v>
      </c>
      <c r="Z45" s="187">
        <f>IFERROR(X45/V45,"-")</f>
        <v>63000</v>
      </c>
      <c r="AA45" s="188">
        <f>SUM(X45:X46)-SUM(J45:J46)</f>
        <v>417000</v>
      </c>
      <c r="AB45" s="85">
        <f>SUM(X45:X46)/SUM(J45:J46)</f>
        <v>4.2076923076923</v>
      </c>
      <c r="AC45" s="79"/>
      <c r="AD45" s="94">
        <v>1</v>
      </c>
      <c r="AE45" s="95">
        <f>IF(P45=0,"",IF(AD45=0,"",(AD45/P45)))</f>
        <v>0.16666666666667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0.5</v>
      </c>
      <c r="BG45" s="112">
        <v>1</v>
      </c>
      <c r="BH45" s="114">
        <f>IFERROR(BG45/BE45,"-")</f>
        <v>0.33333333333333</v>
      </c>
      <c r="BI45" s="115">
        <v>5000</v>
      </c>
      <c r="BJ45" s="116">
        <f>IFERROR(BI45/BE45,"-")</f>
        <v>1666.6666666667</v>
      </c>
      <c r="BK45" s="117">
        <v>1</v>
      </c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0.33333333333333</v>
      </c>
      <c r="BY45" s="128">
        <v>1</v>
      </c>
      <c r="BZ45" s="129">
        <f>IFERROR(BY45/BW45,"-")</f>
        <v>0.5</v>
      </c>
      <c r="CA45" s="130">
        <v>121000</v>
      </c>
      <c r="CB45" s="131">
        <f>IFERROR(CA45/BW45,"-")</f>
        <v>60500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126000</v>
      </c>
      <c r="CQ45" s="141">
        <v>121000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150</v>
      </c>
      <c r="C46" s="203"/>
      <c r="D46" s="203" t="s">
        <v>90</v>
      </c>
      <c r="E46" s="203" t="s">
        <v>63</v>
      </c>
      <c r="F46" s="203" t="s">
        <v>77</v>
      </c>
      <c r="G46" s="203"/>
      <c r="H46" s="90"/>
      <c r="I46" s="90"/>
      <c r="J46" s="188"/>
      <c r="K46" s="81">
        <v>39</v>
      </c>
      <c r="L46" s="81">
        <v>30</v>
      </c>
      <c r="M46" s="81">
        <v>24</v>
      </c>
      <c r="N46" s="91">
        <v>6</v>
      </c>
      <c r="O46" s="92">
        <v>0</v>
      </c>
      <c r="P46" s="93">
        <f>N46+O46</f>
        <v>6</v>
      </c>
      <c r="Q46" s="82">
        <f>IFERROR(P46/M46,"-")</f>
        <v>0.25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2</v>
      </c>
      <c r="W46" s="82">
        <f>IF(P46=0,"-",V46/P46)</f>
        <v>0.33333333333333</v>
      </c>
      <c r="X46" s="186">
        <v>421000</v>
      </c>
      <c r="Y46" s="187">
        <f>IFERROR(X46/P46,"-")</f>
        <v>70166.666666667</v>
      </c>
      <c r="Z46" s="187">
        <f>IFERROR(X46/V46,"-")</f>
        <v>210500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0.16666666666667</v>
      </c>
      <c r="AO46" s="100">
        <v>1</v>
      </c>
      <c r="AP46" s="102">
        <f>IFERROR(AP46/AM46,"-")</f>
        <v>0</v>
      </c>
      <c r="AQ46" s="103">
        <v>10000</v>
      </c>
      <c r="AR46" s="104">
        <f>IFERROR(AQ46/AM46,"-")</f>
        <v>10000</v>
      </c>
      <c r="AS46" s="105"/>
      <c r="AT46" s="105">
        <v>1</v>
      </c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0.16666666666667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0.33333333333333</v>
      </c>
      <c r="BP46" s="121">
        <v>1</v>
      </c>
      <c r="BQ46" s="122">
        <f>IFERROR(BP46/BN46,"-")</f>
        <v>0.5</v>
      </c>
      <c r="BR46" s="123">
        <v>411000</v>
      </c>
      <c r="BS46" s="124">
        <f>IFERROR(BR46/BN46,"-")</f>
        <v>205500</v>
      </c>
      <c r="BT46" s="125"/>
      <c r="BU46" s="125"/>
      <c r="BV46" s="125">
        <v>1</v>
      </c>
      <c r="BW46" s="126">
        <v>2</v>
      </c>
      <c r="BX46" s="127">
        <f>IF(P46=0,"",IF(BW46=0,"",(BW46/P46)))</f>
        <v>0.33333333333333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421000</v>
      </c>
      <c r="CQ46" s="141">
        <v>411000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3.2791666666667</v>
      </c>
      <c r="B47" s="203" t="s">
        <v>151</v>
      </c>
      <c r="C47" s="203"/>
      <c r="D47" s="203" t="s">
        <v>90</v>
      </c>
      <c r="E47" s="203" t="s">
        <v>63</v>
      </c>
      <c r="F47" s="203" t="s">
        <v>64</v>
      </c>
      <c r="G47" s="203" t="s">
        <v>152</v>
      </c>
      <c r="H47" s="90" t="s">
        <v>66</v>
      </c>
      <c r="I47" s="205" t="s">
        <v>153</v>
      </c>
      <c r="J47" s="188">
        <v>120000</v>
      </c>
      <c r="K47" s="81">
        <v>25</v>
      </c>
      <c r="L47" s="81">
        <v>0</v>
      </c>
      <c r="M47" s="81">
        <v>64</v>
      </c>
      <c r="N47" s="91">
        <v>9</v>
      </c>
      <c r="O47" s="92">
        <v>0</v>
      </c>
      <c r="P47" s="93">
        <f>N47+O47</f>
        <v>9</v>
      </c>
      <c r="Q47" s="82">
        <f>IFERROR(P47/M47,"-")</f>
        <v>0.140625</v>
      </c>
      <c r="R47" s="81">
        <v>1</v>
      </c>
      <c r="S47" s="81">
        <v>4</v>
      </c>
      <c r="T47" s="82">
        <f>IFERROR(S47/(O47+P47),"-")</f>
        <v>0.44444444444444</v>
      </c>
      <c r="U47" s="182">
        <f>IFERROR(J47/SUM(P47:P48),"-")</f>
        <v>5000</v>
      </c>
      <c r="V47" s="84">
        <v>3</v>
      </c>
      <c r="W47" s="82">
        <f>IF(P47=0,"-",V47/P47)</f>
        <v>0.33333333333333</v>
      </c>
      <c r="X47" s="186">
        <v>22500</v>
      </c>
      <c r="Y47" s="187">
        <f>IFERROR(X47/P47,"-")</f>
        <v>2500</v>
      </c>
      <c r="Z47" s="187">
        <f>IFERROR(X47/V47,"-")</f>
        <v>7500</v>
      </c>
      <c r="AA47" s="188">
        <f>SUM(X47:X48)-SUM(J47:J48)</f>
        <v>273500</v>
      </c>
      <c r="AB47" s="85">
        <f>SUM(X47:X48)/SUM(J47:J48)</f>
        <v>3.2791666666667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2</v>
      </c>
      <c r="AN47" s="101">
        <f>IF(P47=0,"",IF(AM47=0,"",(AM47/P47)))</f>
        <v>0.22222222222222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>
        <v>1</v>
      </c>
      <c r="AW47" s="107">
        <f>IF(P47=0,"",IF(AV47=0,"",(AV47/P47)))</f>
        <v>0.11111111111111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0.11111111111111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0.22222222222222</v>
      </c>
      <c r="BP47" s="121">
        <v>1</v>
      </c>
      <c r="BQ47" s="122">
        <f>IFERROR(BP47/BN47,"-")</f>
        <v>0.5</v>
      </c>
      <c r="BR47" s="123">
        <v>2500</v>
      </c>
      <c r="BS47" s="124">
        <f>IFERROR(BR47/BN47,"-")</f>
        <v>1250</v>
      </c>
      <c r="BT47" s="125">
        <v>1</v>
      </c>
      <c r="BU47" s="125"/>
      <c r="BV47" s="125"/>
      <c r="BW47" s="126">
        <v>3</v>
      </c>
      <c r="BX47" s="127">
        <f>IF(P47=0,"",IF(BW47=0,"",(BW47/P47)))</f>
        <v>0.33333333333333</v>
      </c>
      <c r="BY47" s="128">
        <v>2</v>
      </c>
      <c r="BZ47" s="129">
        <f>IFERROR(BY47/BW47,"-")</f>
        <v>0.66666666666667</v>
      </c>
      <c r="CA47" s="130">
        <v>20000</v>
      </c>
      <c r="CB47" s="131">
        <f>IFERROR(CA47/BW47,"-")</f>
        <v>6666.6666666667</v>
      </c>
      <c r="CC47" s="132"/>
      <c r="CD47" s="132">
        <v>1</v>
      </c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3</v>
      </c>
      <c r="CP47" s="141">
        <v>22500</v>
      </c>
      <c r="CQ47" s="141">
        <v>12000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154</v>
      </c>
      <c r="C48" s="203"/>
      <c r="D48" s="203" t="s">
        <v>90</v>
      </c>
      <c r="E48" s="203" t="s">
        <v>63</v>
      </c>
      <c r="F48" s="203" t="s">
        <v>77</v>
      </c>
      <c r="G48" s="203"/>
      <c r="H48" s="90"/>
      <c r="I48" s="90"/>
      <c r="J48" s="188"/>
      <c r="K48" s="81">
        <v>91</v>
      </c>
      <c r="L48" s="81">
        <v>34</v>
      </c>
      <c r="M48" s="81">
        <v>29</v>
      </c>
      <c r="N48" s="91">
        <v>15</v>
      </c>
      <c r="O48" s="92">
        <v>0</v>
      </c>
      <c r="P48" s="93">
        <f>N48+O48</f>
        <v>15</v>
      </c>
      <c r="Q48" s="82">
        <f>IFERROR(P48/M48,"-")</f>
        <v>0.51724137931034</v>
      </c>
      <c r="R48" s="81">
        <v>3</v>
      </c>
      <c r="S48" s="81">
        <v>4</v>
      </c>
      <c r="T48" s="82">
        <f>IFERROR(S48/(O48+P48),"-")</f>
        <v>0.26666666666667</v>
      </c>
      <c r="U48" s="182"/>
      <c r="V48" s="84">
        <v>4</v>
      </c>
      <c r="W48" s="82">
        <f>IF(P48=0,"-",V48/P48)</f>
        <v>0.26666666666667</v>
      </c>
      <c r="X48" s="186">
        <v>371000</v>
      </c>
      <c r="Y48" s="187">
        <f>IFERROR(X48/P48,"-")</f>
        <v>24733.333333333</v>
      </c>
      <c r="Z48" s="187">
        <f>IFERROR(X48/V48,"-")</f>
        <v>92750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4</v>
      </c>
      <c r="BF48" s="113">
        <f>IF(P48=0,"",IF(BE48=0,"",(BE48/P48)))</f>
        <v>0.26666666666667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0.2</v>
      </c>
      <c r="BP48" s="121">
        <v>1</v>
      </c>
      <c r="BQ48" s="122">
        <f>IFERROR(BP48/BN48,"-")</f>
        <v>0.33333333333333</v>
      </c>
      <c r="BR48" s="123">
        <v>268000</v>
      </c>
      <c r="BS48" s="124">
        <f>IFERROR(BR48/BN48,"-")</f>
        <v>89333.333333333</v>
      </c>
      <c r="BT48" s="125"/>
      <c r="BU48" s="125"/>
      <c r="BV48" s="125">
        <v>1</v>
      </c>
      <c r="BW48" s="126">
        <v>5</v>
      </c>
      <c r="BX48" s="127">
        <f>IF(P48=0,"",IF(BW48=0,"",(BW48/P48)))</f>
        <v>0.33333333333333</v>
      </c>
      <c r="BY48" s="128">
        <v>2</v>
      </c>
      <c r="BZ48" s="129">
        <f>IFERROR(BY48/BW48,"-")</f>
        <v>0.4</v>
      </c>
      <c r="CA48" s="130">
        <v>23000</v>
      </c>
      <c r="CB48" s="131">
        <f>IFERROR(CA48/BW48,"-")</f>
        <v>4600</v>
      </c>
      <c r="CC48" s="132">
        <v>1</v>
      </c>
      <c r="CD48" s="132"/>
      <c r="CE48" s="132">
        <v>1</v>
      </c>
      <c r="CF48" s="133">
        <v>3</v>
      </c>
      <c r="CG48" s="134">
        <f>IF(P48=0,"",IF(CF48=0,"",(CF48/P48)))</f>
        <v>0.2</v>
      </c>
      <c r="CH48" s="135">
        <v>1</v>
      </c>
      <c r="CI48" s="136">
        <f>IFERROR(CH48/CF48,"-")</f>
        <v>0.33333333333333</v>
      </c>
      <c r="CJ48" s="137">
        <v>80000</v>
      </c>
      <c r="CK48" s="138">
        <f>IFERROR(CJ48/CF48,"-")</f>
        <v>26666.666666667</v>
      </c>
      <c r="CL48" s="139"/>
      <c r="CM48" s="139"/>
      <c r="CN48" s="139">
        <v>1</v>
      </c>
      <c r="CO48" s="140">
        <v>4</v>
      </c>
      <c r="CP48" s="141">
        <v>371000</v>
      </c>
      <c r="CQ48" s="141">
        <v>268000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5.5416666666667</v>
      </c>
      <c r="B49" s="203" t="s">
        <v>155</v>
      </c>
      <c r="C49" s="203"/>
      <c r="D49" s="203" t="s">
        <v>135</v>
      </c>
      <c r="E49" s="203" t="s">
        <v>91</v>
      </c>
      <c r="F49" s="203" t="s">
        <v>64</v>
      </c>
      <c r="G49" s="203" t="s">
        <v>152</v>
      </c>
      <c r="H49" s="90" t="s">
        <v>66</v>
      </c>
      <c r="I49" s="90" t="s">
        <v>156</v>
      </c>
      <c r="J49" s="188">
        <v>120000</v>
      </c>
      <c r="K49" s="81">
        <v>18</v>
      </c>
      <c r="L49" s="81">
        <v>0</v>
      </c>
      <c r="M49" s="81">
        <v>103</v>
      </c>
      <c r="N49" s="91">
        <v>5</v>
      </c>
      <c r="O49" s="92">
        <v>0</v>
      </c>
      <c r="P49" s="93">
        <f>N49+O49</f>
        <v>5</v>
      </c>
      <c r="Q49" s="82">
        <f>IFERROR(P49/M49,"-")</f>
        <v>0.048543689320388</v>
      </c>
      <c r="R49" s="81">
        <v>1</v>
      </c>
      <c r="S49" s="81">
        <v>0</v>
      </c>
      <c r="T49" s="82">
        <f>IFERROR(S49/(O49+P49),"-")</f>
        <v>0</v>
      </c>
      <c r="U49" s="182">
        <f>IFERROR(J49/SUM(P49:P50),"-")</f>
        <v>17142.857142857</v>
      </c>
      <c r="V49" s="84">
        <v>1</v>
      </c>
      <c r="W49" s="82">
        <f>IF(P49=0,"-",V49/P49)</f>
        <v>0.2</v>
      </c>
      <c r="X49" s="186">
        <v>5000</v>
      </c>
      <c r="Y49" s="187">
        <f>IFERROR(X49/P49,"-")</f>
        <v>1000</v>
      </c>
      <c r="Z49" s="187">
        <f>IFERROR(X49/V49,"-")</f>
        <v>5000</v>
      </c>
      <c r="AA49" s="188">
        <f>SUM(X49:X50)-SUM(J49:J50)</f>
        <v>545000</v>
      </c>
      <c r="AB49" s="85">
        <f>SUM(X49:X50)/SUM(J49:J50)</f>
        <v>5.5416666666667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2</v>
      </c>
      <c r="AW49" s="107">
        <f>IF(P49=0,"",IF(AV49=0,"",(AV49/P49)))</f>
        <v>0.4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0.4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</v>
      </c>
      <c r="BY49" s="128">
        <v>1</v>
      </c>
      <c r="BZ49" s="129">
        <f>IFERROR(BY49/BW49,"-")</f>
        <v>1</v>
      </c>
      <c r="CA49" s="130">
        <v>5000</v>
      </c>
      <c r="CB49" s="131">
        <f>IFERROR(CA49/BW49,"-")</f>
        <v>5000</v>
      </c>
      <c r="CC49" s="132">
        <v>1</v>
      </c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5000</v>
      </c>
      <c r="CQ49" s="141">
        <v>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157</v>
      </c>
      <c r="C50" s="203"/>
      <c r="D50" s="203" t="s">
        <v>135</v>
      </c>
      <c r="E50" s="203" t="s">
        <v>91</v>
      </c>
      <c r="F50" s="203" t="s">
        <v>77</v>
      </c>
      <c r="G50" s="203"/>
      <c r="H50" s="90"/>
      <c r="I50" s="90"/>
      <c r="J50" s="188"/>
      <c r="K50" s="81">
        <v>30</v>
      </c>
      <c r="L50" s="81">
        <v>18</v>
      </c>
      <c r="M50" s="81">
        <v>3</v>
      </c>
      <c r="N50" s="91">
        <v>2</v>
      </c>
      <c r="O50" s="92">
        <v>0</v>
      </c>
      <c r="P50" s="93">
        <f>N50+O50</f>
        <v>2</v>
      </c>
      <c r="Q50" s="82">
        <f>IFERROR(P50/M50,"-")</f>
        <v>0.66666666666667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0.5</v>
      </c>
      <c r="X50" s="186">
        <v>660000</v>
      </c>
      <c r="Y50" s="187">
        <f>IFERROR(X50/P50,"-")</f>
        <v>330000</v>
      </c>
      <c r="Z50" s="187">
        <f>IFERROR(X50/V50,"-")</f>
        <v>660000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0.5</v>
      </c>
      <c r="CH50" s="135">
        <v>1</v>
      </c>
      <c r="CI50" s="136">
        <f>IFERROR(CH50/CF50,"-")</f>
        <v>1</v>
      </c>
      <c r="CJ50" s="137">
        <v>660000</v>
      </c>
      <c r="CK50" s="138">
        <f>IFERROR(CJ50/CF50,"-")</f>
        <v>660000</v>
      </c>
      <c r="CL50" s="139"/>
      <c r="CM50" s="139"/>
      <c r="CN50" s="139">
        <v>1</v>
      </c>
      <c r="CO50" s="140">
        <v>1</v>
      </c>
      <c r="CP50" s="141">
        <v>660000</v>
      </c>
      <c r="CQ50" s="141">
        <v>660000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2.63125</v>
      </c>
      <c r="B51" s="203" t="s">
        <v>158</v>
      </c>
      <c r="C51" s="203"/>
      <c r="D51" s="203" t="s">
        <v>90</v>
      </c>
      <c r="E51" s="203" t="s">
        <v>121</v>
      </c>
      <c r="F51" s="203" t="s">
        <v>64</v>
      </c>
      <c r="G51" s="203" t="s">
        <v>159</v>
      </c>
      <c r="H51" s="90" t="s">
        <v>86</v>
      </c>
      <c r="I51" s="204" t="s">
        <v>82</v>
      </c>
      <c r="J51" s="188">
        <v>80000</v>
      </c>
      <c r="K51" s="81">
        <v>11</v>
      </c>
      <c r="L51" s="81">
        <v>0</v>
      </c>
      <c r="M51" s="81">
        <v>29</v>
      </c>
      <c r="N51" s="91">
        <v>4</v>
      </c>
      <c r="O51" s="92">
        <v>0</v>
      </c>
      <c r="P51" s="93">
        <f>N51+O51</f>
        <v>4</v>
      </c>
      <c r="Q51" s="82">
        <f>IFERROR(P51/M51,"-")</f>
        <v>0.13793103448276</v>
      </c>
      <c r="R51" s="81">
        <v>0</v>
      </c>
      <c r="S51" s="81">
        <v>1</v>
      </c>
      <c r="T51" s="82">
        <f>IFERROR(S51/(O51+P51),"-")</f>
        <v>0.25</v>
      </c>
      <c r="U51" s="182">
        <f>IFERROR(J51/SUM(P51:P52),"-")</f>
        <v>13333.333333333</v>
      </c>
      <c r="V51" s="84">
        <v>1</v>
      </c>
      <c r="W51" s="82">
        <f>IF(P51=0,"-",V51/P51)</f>
        <v>0.25</v>
      </c>
      <c r="X51" s="186">
        <v>500</v>
      </c>
      <c r="Y51" s="187">
        <f>IFERROR(X51/P51,"-")</f>
        <v>125</v>
      </c>
      <c r="Z51" s="187">
        <f>IFERROR(X51/V51,"-")</f>
        <v>500</v>
      </c>
      <c r="AA51" s="188">
        <f>SUM(X51:X52)-SUM(J51:J52)</f>
        <v>130500</v>
      </c>
      <c r="AB51" s="85">
        <f>SUM(X51:X52)/SUM(J51:J52)</f>
        <v>2.63125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0.25</v>
      </c>
      <c r="AO51" s="100">
        <v>1</v>
      </c>
      <c r="AP51" s="102">
        <f>IFERROR(AP51/AM51,"-")</f>
        <v>0</v>
      </c>
      <c r="AQ51" s="103">
        <v>500</v>
      </c>
      <c r="AR51" s="104">
        <f>IFERROR(AQ51/AM51,"-")</f>
        <v>500</v>
      </c>
      <c r="AS51" s="105">
        <v>1</v>
      </c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500</v>
      </c>
      <c r="CQ51" s="141">
        <v>500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160</v>
      </c>
      <c r="C52" s="203"/>
      <c r="D52" s="203" t="s">
        <v>90</v>
      </c>
      <c r="E52" s="203" t="s">
        <v>121</v>
      </c>
      <c r="F52" s="203" t="s">
        <v>77</v>
      </c>
      <c r="G52" s="203"/>
      <c r="H52" s="90"/>
      <c r="I52" s="90"/>
      <c r="J52" s="188"/>
      <c r="K52" s="81">
        <v>17</v>
      </c>
      <c r="L52" s="81">
        <v>12</v>
      </c>
      <c r="M52" s="81">
        <v>4</v>
      </c>
      <c r="N52" s="91">
        <v>2</v>
      </c>
      <c r="O52" s="92">
        <v>0</v>
      </c>
      <c r="P52" s="93">
        <f>N52+O52</f>
        <v>2</v>
      </c>
      <c r="Q52" s="82">
        <f>IFERROR(P52/M52,"-")</f>
        <v>0.5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0.5</v>
      </c>
      <c r="X52" s="186">
        <v>210000</v>
      </c>
      <c r="Y52" s="187">
        <f>IFERROR(X52/P52,"-")</f>
        <v>105000</v>
      </c>
      <c r="Z52" s="187">
        <f>IFERROR(X52/V52,"-")</f>
        <v>210000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>
        <v>1</v>
      </c>
      <c r="BZ52" s="129">
        <f>IFERROR(BY52/BW52,"-")</f>
        <v>1</v>
      </c>
      <c r="CA52" s="130">
        <v>210000</v>
      </c>
      <c r="CB52" s="131">
        <f>IFERROR(CA52/BW52,"-")</f>
        <v>210000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210000</v>
      </c>
      <c r="CQ52" s="141">
        <v>210000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 t="str">
        <f>AB53</f>
        <v>0</v>
      </c>
      <c r="B53" s="203" t="s">
        <v>161</v>
      </c>
      <c r="C53" s="203"/>
      <c r="D53" s="203"/>
      <c r="E53" s="203"/>
      <c r="F53" s="203" t="s">
        <v>64</v>
      </c>
      <c r="G53" s="203" t="s">
        <v>159</v>
      </c>
      <c r="H53" s="90" t="s">
        <v>162</v>
      </c>
      <c r="I53" s="205" t="s">
        <v>132</v>
      </c>
      <c r="J53" s="188">
        <v>0</v>
      </c>
      <c r="K53" s="81">
        <v>6</v>
      </c>
      <c r="L53" s="81">
        <v>0</v>
      </c>
      <c r="M53" s="81">
        <v>44</v>
      </c>
      <c r="N53" s="91">
        <v>4</v>
      </c>
      <c r="O53" s="92">
        <v>0</v>
      </c>
      <c r="P53" s="93">
        <f>N53+O53</f>
        <v>4</v>
      </c>
      <c r="Q53" s="82">
        <f>IFERROR(P53/M53,"-")</f>
        <v>0.090909090909091</v>
      </c>
      <c r="R53" s="81">
        <v>1</v>
      </c>
      <c r="S53" s="81">
        <v>0</v>
      </c>
      <c r="T53" s="82">
        <f>IFERROR(S53/(O53+P53),"-")</f>
        <v>0</v>
      </c>
      <c r="U53" s="182">
        <f>IFERROR(J53/SUM(P53:P54),"-")</f>
        <v>0</v>
      </c>
      <c r="V53" s="84">
        <v>2</v>
      </c>
      <c r="W53" s="82">
        <f>IF(P53=0,"-",V53/P53)</f>
        <v>0.5</v>
      </c>
      <c r="X53" s="186">
        <v>27000</v>
      </c>
      <c r="Y53" s="187">
        <f>IFERROR(X53/P53,"-")</f>
        <v>6750</v>
      </c>
      <c r="Z53" s="187">
        <f>IFERROR(X53/V53,"-")</f>
        <v>13500</v>
      </c>
      <c r="AA53" s="188">
        <f>SUM(X53:X54)-SUM(J53:J54)</f>
        <v>30000</v>
      </c>
      <c r="AB53" s="85" t="str">
        <f>SUM(X53:X54)/SUM(J53:J54)</f>
        <v>0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0.25</v>
      </c>
      <c r="AO53" s="100">
        <v>1</v>
      </c>
      <c r="AP53" s="102">
        <f>IFERROR(AP53/AM53,"-")</f>
        <v>0</v>
      </c>
      <c r="AQ53" s="103">
        <v>16000</v>
      </c>
      <c r="AR53" s="104">
        <f>IFERROR(AQ53/AM53,"-")</f>
        <v>16000</v>
      </c>
      <c r="AS53" s="105"/>
      <c r="AT53" s="105"/>
      <c r="AU53" s="105">
        <v>1</v>
      </c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0.25</v>
      </c>
      <c r="BY53" s="128">
        <v>1</v>
      </c>
      <c r="BZ53" s="129">
        <f>IFERROR(BY53/BW53,"-")</f>
        <v>1</v>
      </c>
      <c r="CA53" s="130">
        <v>11000</v>
      </c>
      <c r="CB53" s="131">
        <f>IFERROR(CA53/BW53,"-")</f>
        <v>11000</v>
      </c>
      <c r="CC53" s="132"/>
      <c r="CD53" s="132"/>
      <c r="CE53" s="132">
        <v>1</v>
      </c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27000</v>
      </c>
      <c r="CQ53" s="141">
        <v>16000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163</v>
      </c>
      <c r="C54" s="203"/>
      <c r="D54" s="203"/>
      <c r="E54" s="203"/>
      <c r="F54" s="203" t="s">
        <v>77</v>
      </c>
      <c r="G54" s="203"/>
      <c r="H54" s="90"/>
      <c r="I54" s="90"/>
      <c r="J54" s="188"/>
      <c r="K54" s="81">
        <v>72</v>
      </c>
      <c r="L54" s="81">
        <v>17</v>
      </c>
      <c r="M54" s="81">
        <v>2</v>
      </c>
      <c r="N54" s="91">
        <v>1</v>
      </c>
      <c r="O54" s="92">
        <v>0</v>
      </c>
      <c r="P54" s="93">
        <f>N54+O54</f>
        <v>1</v>
      </c>
      <c r="Q54" s="82">
        <f>IFERROR(P54/M54,"-")</f>
        <v>0.5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1</v>
      </c>
      <c r="X54" s="186">
        <v>3000</v>
      </c>
      <c r="Y54" s="187">
        <f>IFERROR(X54/P54,"-")</f>
        <v>3000</v>
      </c>
      <c r="Z54" s="187">
        <f>IFERROR(X54/V54,"-")</f>
        <v>3000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>
        <v>1</v>
      </c>
      <c r="BQ54" s="122">
        <f>IFERROR(BP54/BN54,"-")</f>
        <v>1</v>
      </c>
      <c r="BR54" s="123">
        <v>3000</v>
      </c>
      <c r="BS54" s="124">
        <f>IFERROR(BR54/BN54,"-")</f>
        <v>3000</v>
      </c>
      <c r="BT54" s="125">
        <v>1</v>
      </c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3000</v>
      </c>
      <c r="CQ54" s="141">
        <v>3000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30"/>
      <c r="B55" s="87"/>
      <c r="C55" s="88"/>
      <c r="D55" s="88"/>
      <c r="E55" s="88"/>
      <c r="F55" s="89"/>
      <c r="G55" s="90"/>
      <c r="H55" s="90"/>
      <c r="I55" s="90"/>
      <c r="J55" s="192"/>
      <c r="K55" s="34"/>
      <c r="L55" s="34"/>
      <c r="M55" s="31"/>
      <c r="N55" s="23"/>
      <c r="O55" s="23"/>
      <c r="P55" s="23"/>
      <c r="Q55" s="33"/>
      <c r="R55" s="32"/>
      <c r="S55" s="23"/>
      <c r="T55" s="32"/>
      <c r="U55" s="183"/>
      <c r="V55" s="25"/>
      <c r="W55" s="25"/>
      <c r="X55" s="189"/>
      <c r="Y55" s="189"/>
      <c r="Z55" s="189"/>
      <c r="AA55" s="189"/>
      <c r="AB55" s="33"/>
      <c r="AC55" s="59"/>
      <c r="AD55" s="63"/>
      <c r="AE55" s="64"/>
      <c r="AF55" s="63"/>
      <c r="AG55" s="67"/>
      <c r="AH55" s="68"/>
      <c r="AI55" s="69"/>
      <c r="AJ55" s="70"/>
      <c r="AK55" s="70"/>
      <c r="AL55" s="70"/>
      <c r="AM55" s="63"/>
      <c r="AN55" s="64"/>
      <c r="AO55" s="63"/>
      <c r="AP55" s="67"/>
      <c r="AQ55" s="68"/>
      <c r="AR55" s="69"/>
      <c r="AS55" s="70"/>
      <c r="AT55" s="70"/>
      <c r="AU55" s="70"/>
      <c r="AV55" s="63"/>
      <c r="AW55" s="64"/>
      <c r="AX55" s="63"/>
      <c r="AY55" s="67"/>
      <c r="AZ55" s="68"/>
      <c r="BA55" s="69"/>
      <c r="BB55" s="70"/>
      <c r="BC55" s="70"/>
      <c r="BD55" s="70"/>
      <c r="BE55" s="63"/>
      <c r="BF55" s="64"/>
      <c r="BG55" s="63"/>
      <c r="BH55" s="67"/>
      <c r="BI55" s="68"/>
      <c r="BJ55" s="69"/>
      <c r="BK55" s="70"/>
      <c r="BL55" s="70"/>
      <c r="BM55" s="70"/>
      <c r="BN55" s="65"/>
      <c r="BO55" s="66"/>
      <c r="BP55" s="63"/>
      <c r="BQ55" s="67"/>
      <c r="BR55" s="68"/>
      <c r="BS55" s="69"/>
      <c r="BT55" s="70"/>
      <c r="BU55" s="70"/>
      <c r="BV55" s="70"/>
      <c r="BW55" s="65"/>
      <c r="BX55" s="66"/>
      <c r="BY55" s="63"/>
      <c r="BZ55" s="67"/>
      <c r="CA55" s="68"/>
      <c r="CB55" s="69"/>
      <c r="CC55" s="70"/>
      <c r="CD55" s="70"/>
      <c r="CE55" s="70"/>
      <c r="CF55" s="65"/>
      <c r="CG55" s="66"/>
      <c r="CH55" s="63"/>
      <c r="CI55" s="67"/>
      <c r="CJ55" s="68"/>
      <c r="CK55" s="69"/>
      <c r="CL55" s="70"/>
      <c r="CM55" s="70"/>
      <c r="CN55" s="70"/>
      <c r="CO55" s="71"/>
      <c r="CP55" s="68"/>
      <c r="CQ55" s="68"/>
      <c r="CR55" s="68"/>
      <c r="CS55" s="72"/>
    </row>
    <row r="56" spans="1:98">
      <c r="A56" s="30"/>
      <c r="B56" s="37"/>
      <c r="C56" s="21"/>
      <c r="D56" s="21"/>
      <c r="E56" s="21"/>
      <c r="F56" s="22"/>
      <c r="G56" s="36"/>
      <c r="H56" s="36"/>
      <c r="I56" s="75"/>
      <c r="J56" s="193"/>
      <c r="K56" s="34"/>
      <c r="L56" s="34"/>
      <c r="M56" s="31"/>
      <c r="N56" s="23"/>
      <c r="O56" s="23"/>
      <c r="P56" s="23"/>
      <c r="Q56" s="33"/>
      <c r="R56" s="32"/>
      <c r="S56" s="23"/>
      <c r="T56" s="32"/>
      <c r="U56" s="183"/>
      <c r="V56" s="25"/>
      <c r="W56" s="25"/>
      <c r="X56" s="189"/>
      <c r="Y56" s="189"/>
      <c r="Z56" s="189"/>
      <c r="AA56" s="189"/>
      <c r="AB56" s="33"/>
      <c r="AC56" s="61"/>
      <c r="AD56" s="63"/>
      <c r="AE56" s="64"/>
      <c r="AF56" s="63"/>
      <c r="AG56" s="67"/>
      <c r="AH56" s="68"/>
      <c r="AI56" s="69"/>
      <c r="AJ56" s="70"/>
      <c r="AK56" s="70"/>
      <c r="AL56" s="70"/>
      <c r="AM56" s="63"/>
      <c r="AN56" s="64"/>
      <c r="AO56" s="63"/>
      <c r="AP56" s="67"/>
      <c r="AQ56" s="68"/>
      <c r="AR56" s="69"/>
      <c r="AS56" s="70"/>
      <c r="AT56" s="70"/>
      <c r="AU56" s="70"/>
      <c r="AV56" s="63"/>
      <c r="AW56" s="64"/>
      <c r="AX56" s="63"/>
      <c r="AY56" s="67"/>
      <c r="AZ56" s="68"/>
      <c r="BA56" s="69"/>
      <c r="BB56" s="70"/>
      <c r="BC56" s="70"/>
      <c r="BD56" s="70"/>
      <c r="BE56" s="63"/>
      <c r="BF56" s="64"/>
      <c r="BG56" s="63"/>
      <c r="BH56" s="67"/>
      <c r="BI56" s="68"/>
      <c r="BJ56" s="69"/>
      <c r="BK56" s="70"/>
      <c r="BL56" s="70"/>
      <c r="BM56" s="70"/>
      <c r="BN56" s="65"/>
      <c r="BO56" s="66"/>
      <c r="BP56" s="63"/>
      <c r="BQ56" s="67"/>
      <c r="BR56" s="68"/>
      <c r="BS56" s="69"/>
      <c r="BT56" s="70"/>
      <c r="BU56" s="70"/>
      <c r="BV56" s="70"/>
      <c r="BW56" s="65"/>
      <c r="BX56" s="66"/>
      <c r="BY56" s="63"/>
      <c r="BZ56" s="67"/>
      <c r="CA56" s="68"/>
      <c r="CB56" s="69"/>
      <c r="CC56" s="70"/>
      <c r="CD56" s="70"/>
      <c r="CE56" s="70"/>
      <c r="CF56" s="65"/>
      <c r="CG56" s="66"/>
      <c r="CH56" s="63"/>
      <c r="CI56" s="67"/>
      <c r="CJ56" s="68"/>
      <c r="CK56" s="69"/>
      <c r="CL56" s="70"/>
      <c r="CM56" s="70"/>
      <c r="CN56" s="70"/>
      <c r="CO56" s="71"/>
      <c r="CP56" s="68"/>
      <c r="CQ56" s="68"/>
      <c r="CR56" s="68"/>
      <c r="CS56" s="72"/>
    </row>
    <row r="57" spans="1:98">
      <c r="A57" s="19">
        <f>AB57</f>
        <v>1.791375</v>
      </c>
      <c r="B57" s="39"/>
      <c r="C57" s="39"/>
      <c r="D57" s="39"/>
      <c r="E57" s="39"/>
      <c r="F57" s="39"/>
      <c r="G57" s="40" t="s">
        <v>164</v>
      </c>
      <c r="H57" s="40"/>
      <c r="I57" s="40"/>
      <c r="J57" s="190">
        <f>SUM(J6:J56)</f>
        <v>4000000</v>
      </c>
      <c r="K57" s="41">
        <f>SUM(K6:K56)</f>
        <v>1865</v>
      </c>
      <c r="L57" s="41">
        <f>SUM(L6:L56)</f>
        <v>695</v>
      </c>
      <c r="M57" s="41">
        <f>SUM(M6:M56)</f>
        <v>2304</v>
      </c>
      <c r="N57" s="41">
        <f>SUM(N6:N56)</f>
        <v>383</v>
      </c>
      <c r="O57" s="41">
        <f>SUM(O6:O56)</f>
        <v>2</v>
      </c>
      <c r="P57" s="41">
        <f>SUM(P6:P56)</f>
        <v>385</v>
      </c>
      <c r="Q57" s="42">
        <f>IFERROR(P57/M57,"-")</f>
        <v>0.16710069444444</v>
      </c>
      <c r="R57" s="78">
        <f>SUM(R6:R56)</f>
        <v>51</v>
      </c>
      <c r="S57" s="78">
        <f>SUM(S6:S56)</f>
        <v>82</v>
      </c>
      <c r="T57" s="42">
        <f>IFERROR(R57/P57,"-")</f>
        <v>0.13246753246753</v>
      </c>
      <c r="U57" s="184">
        <f>IFERROR(J57/P57,"-")</f>
        <v>10389.61038961</v>
      </c>
      <c r="V57" s="44">
        <f>SUM(V6:V56)</f>
        <v>97</v>
      </c>
      <c r="W57" s="42">
        <f>IFERROR(V57/P57,"-")</f>
        <v>0.25194805194805</v>
      </c>
      <c r="X57" s="190">
        <f>SUM(X6:X56)</f>
        <v>7165500</v>
      </c>
      <c r="Y57" s="190">
        <f>IFERROR(X57/P57,"-")</f>
        <v>18611.688311688</v>
      </c>
      <c r="Z57" s="190">
        <f>IFERROR(X57/V57,"-")</f>
        <v>73871.134020619</v>
      </c>
      <c r="AA57" s="190">
        <f>X57-J57</f>
        <v>3165500</v>
      </c>
      <c r="AB57" s="47">
        <f>X57/J57</f>
        <v>1.791375</v>
      </c>
      <c r="AC57" s="60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2"/>
    <mergeCell ref="J21:J22"/>
    <mergeCell ref="U21:U22"/>
    <mergeCell ref="AA21:AA22"/>
    <mergeCell ref="AB21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4.5989864864865</v>
      </c>
      <c r="B6" s="203" t="s">
        <v>166</v>
      </c>
      <c r="C6" s="203" t="s">
        <v>167</v>
      </c>
      <c r="D6" s="203" t="s">
        <v>168</v>
      </c>
      <c r="E6" s="203" t="s">
        <v>91</v>
      </c>
      <c r="F6" s="203" t="s">
        <v>64</v>
      </c>
      <c r="G6" s="203" t="s">
        <v>169</v>
      </c>
      <c r="H6" s="90" t="s">
        <v>170</v>
      </c>
      <c r="I6" s="90" t="s">
        <v>122</v>
      </c>
      <c r="J6" s="188">
        <v>370000</v>
      </c>
      <c r="K6" s="81">
        <v>59</v>
      </c>
      <c r="L6" s="81">
        <v>0</v>
      </c>
      <c r="M6" s="81">
        <v>150</v>
      </c>
      <c r="N6" s="91">
        <v>21</v>
      </c>
      <c r="O6" s="92">
        <v>0</v>
      </c>
      <c r="P6" s="93">
        <f>N6+O6</f>
        <v>21</v>
      </c>
      <c r="Q6" s="82">
        <f>IFERROR(P6/M6,"-")</f>
        <v>0.14</v>
      </c>
      <c r="R6" s="81">
        <v>5</v>
      </c>
      <c r="S6" s="81">
        <v>4</v>
      </c>
      <c r="T6" s="82">
        <f>IFERROR(S6/(O6+P6),"-")</f>
        <v>0.19047619047619</v>
      </c>
      <c r="U6" s="182">
        <f>IFERROR(J6/SUM(P6:P7),"-")</f>
        <v>6981.1320754717</v>
      </c>
      <c r="V6" s="84">
        <v>3</v>
      </c>
      <c r="W6" s="82">
        <f>IF(P6=0,"-",V6/P6)</f>
        <v>0.14285714285714</v>
      </c>
      <c r="X6" s="186">
        <v>28500</v>
      </c>
      <c r="Y6" s="187">
        <f>IFERROR(X6/P6,"-")</f>
        <v>1357.1428571429</v>
      </c>
      <c r="Z6" s="187">
        <f>IFERROR(X6/V6,"-")</f>
        <v>9500</v>
      </c>
      <c r="AA6" s="188">
        <f>SUM(X6:X7)-SUM(J6:J7)</f>
        <v>1331625</v>
      </c>
      <c r="AB6" s="85">
        <f>SUM(X6:X7)/SUM(J6:J7)</f>
        <v>4.5989864864865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0.14285714285714</v>
      </c>
      <c r="AO6" s="100">
        <v>1</v>
      </c>
      <c r="AP6" s="102">
        <f>IFERROR(AP6/AM6,"-")</f>
        <v>0</v>
      </c>
      <c r="AQ6" s="103">
        <v>12500</v>
      </c>
      <c r="AR6" s="104">
        <f>IFERROR(AQ6/AM6,"-")</f>
        <v>4166.6666666667</v>
      </c>
      <c r="AS6" s="105"/>
      <c r="AT6" s="105"/>
      <c r="AU6" s="105">
        <v>1</v>
      </c>
      <c r="AV6" s="106">
        <v>3</v>
      </c>
      <c r="AW6" s="107">
        <f>IF(P6=0,"",IF(AV6=0,"",(AV6/P6)))</f>
        <v>0.14285714285714</v>
      </c>
      <c r="AX6" s="106">
        <v>1</v>
      </c>
      <c r="AY6" s="108">
        <f>IFERROR(AX6/AV6,"-")</f>
        <v>0.33333333333333</v>
      </c>
      <c r="AZ6" s="109">
        <v>10000</v>
      </c>
      <c r="BA6" s="110">
        <f>IFERROR(AZ6/AV6,"-")</f>
        <v>3333.3333333333</v>
      </c>
      <c r="BB6" s="111">
        <v>1</v>
      </c>
      <c r="BC6" s="111"/>
      <c r="BD6" s="111"/>
      <c r="BE6" s="112">
        <v>4</v>
      </c>
      <c r="BF6" s="113">
        <f>IF(P6=0,"",IF(BE6=0,"",(BE6/P6)))</f>
        <v>0.19047619047619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8</v>
      </c>
      <c r="BO6" s="120">
        <f>IF(P6=0,"",IF(BN6=0,"",(BN6/P6)))</f>
        <v>0.38095238095238</v>
      </c>
      <c r="BP6" s="121">
        <v>1</v>
      </c>
      <c r="BQ6" s="122">
        <f>IFERROR(BP6/BN6,"-")</f>
        <v>0.125</v>
      </c>
      <c r="BR6" s="123">
        <v>6000</v>
      </c>
      <c r="BS6" s="124">
        <f>IFERROR(BR6/BN6,"-")</f>
        <v>750</v>
      </c>
      <c r="BT6" s="125"/>
      <c r="BU6" s="125">
        <v>1</v>
      </c>
      <c r="BV6" s="125"/>
      <c r="BW6" s="126">
        <v>3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28500</v>
      </c>
      <c r="CQ6" s="141">
        <v>12500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171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133</v>
      </c>
      <c r="L7" s="81">
        <v>75</v>
      </c>
      <c r="M7" s="81">
        <v>56</v>
      </c>
      <c r="N7" s="91">
        <v>32</v>
      </c>
      <c r="O7" s="92">
        <v>0</v>
      </c>
      <c r="P7" s="93">
        <f>N7+O7</f>
        <v>32</v>
      </c>
      <c r="Q7" s="82">
        <f>IFERROR(P7/M7,"-")</f>
        <v>0.57142857142857</v>
      </c>
      <c r="R7" s="81">
        <v>5</v>
      </c>
      <c r="S7" s="81">
        <v>2</v>
      </c>
      <c r="T7" s="82">
        <f>IFERROR(S7/(O7+P7),"-")</f>
        <v>0.0625</v>
      </c>
      <c r="U7" s="182"/>
      <c r="V7" s="84">
        <v>9</v>
      </c>
      <c r="W7" s="82">
        <f>IF(P7=0,"-",V7/P7)</f>
        <v>0.28125</v>
      </c>
      <c r="X7" s="186">
        <v>1673125</v>
      </c>
      <c r="Y7" s="187">
        <f>IFERROR(X7/P7,"-")</f>
        <v>52285.15625</v>
      </c>
      <c r="Z7" s="187">
        <f>IFERROR(X7/V7,"-")</f>
        <v>185902.77777778</v>
      </c>
      <c r="AA7" s="188"/>
      <c r="AB7" s="85"/>
      <c r="AC7" s="79"/>
      <c r="AD7" s="94">
        <v>1</v>
      </c>
      <c r="AE7" s="95">
        <f>IF(P7=0,"",IF(AD7=0,"",(AD7/P7)))</f>
        <v>0.03125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4</v>
      </c>
      <c r="AN7" s="101">
        <f>IF(P7=0,"",IF(AM7=0,"",(AM7/P7)))</f>
        <v>0.125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750</v>
      </c>
      <c r="AS7" s="105">
        <v>1</v>
      </c>
      <c r="AT7" s="105"/>
      <c r="AU7" s="105"/>
      <c r="AV7" s="106">
        <v>4</v>
      </c>
      <c r="AW7" s="107">
        <f>IF(P7=0,"",IF(AV7=0,"",(AV7/P7)))</f>
        <v>0.125</v>
      </c>
      <c r="AX7" s="106">
        <v>1</v>
      </c>
      <c r="AY7" s="108">
        <f>IFERROR(AX7/AV7,"-")</f>
        <v>0.25</v>
      </c>
      <c r="AZ7" s="109">
        <v>88000</v>
      </c>
      <c r="BA7" s="110">
        <f>IFERROR(AZ7/AV7,"-")</f>
        <v>22000</v>
      </c>
      <c r="BB7" s="111"/>
      <c r="BC7" s="111"/>
      <c r="BD7" s="111">
        <v>1</v>
      </c>
      <c r="BE7" s="112">
        <v>6</v>
      </c>
      <c r="BF7" s="113">
        <f>IF(P7=0,"",IF(BE7=0,"",(BE7/P7)))</f>
        <v>0.1875</v>
      </c>
      <c r="BG7" s="112">
        <v>1</v>
      </c>
      <c r="BH7" s="114">
        <f>IFERROR(BG7/BE7,"-")</f>
        <v>0.16666666666667</v>
      </c>
      <c r="BI7" s="115">
        <v>5000</v>
      </c>
      <c r="BJ7" s="116">
        <f>IFERROR(BI7/BE7,"-")</f>
        <v>833.33333333333</v>
      </c>
      <c r="BK7" s="117">
        <v>1</v>
      </c>
      <c r="BL7" s="117"/>
      <c r="BM7" s="117"/>
      <c r="BN7" s="119">
        <v>11</v>
      </c>
      <c r="BO7" s="120">
        <f>IF(P7=0,"",IF(BN7=0,"",(BN7/P7)))</f>
        <v>0.34375</v>
      </c>
      <c r="BP7" s="121">
        <v>2</v>
      </c>
      <c r="BQ7" s="122">
        <f>IFERROR(BP7/BN7,"-")</f>
        <v>0.18181818181818</v>
      </c>
      <c r="BR7" s="123">
        <v>6000</v>
      </c>
      <c r="BS7" s="124">
        <f>IFERROR(BR7/BN7,"-")</f>
        <v>545.45454545455</v>
      </c>
      <c r="BT7" s="125">
        <v>2</v>
      </c>
      <c r="BU7" s="125"/>
      <c r="BV7" s="125"/>
      <c r="BW7" s="126">
        <v>4</v>
      </c>
      <c r="BX7" s="127">
        <f>IF(P7=0,"",IF(BW7=0,"",(BW7/P7)))</f>
        <v>0.125</v>
      </c>
      <c r="BY7" s="128">
        <v>3</v>
      </c>
      <c r="BZ7" s="129">
        <f>IFERROR(BY7/BW7,"-")</f>
        <v>0.75</v>
      </c>
      <c r="CA7" s="130">
        <v>1556005</v>
      </c>
      <c r="CB7" s="131">
        <f>IFERROR(CA7/BW7,"-")</f>
        <v>389001.25</v>
      </c>
      <c r="CC7" s="132"/>
      <c r="CD7" s="132"/>
      <c r="CE7" s="132">
        <v>3</v>
      </c>
      <c r="CF7" s="133">
        <v>2</v>
      </c>
      <c r="CG7" s="134">
        <f>IF(P7=0,"",IF(CF7=0,"",(CF7/P7)))</f>
        <v>0.0625</v>
      </c>
      <c r="CH7" s="135">
        <v>1</v>
      </c>
      <c r="CI7" s="136">
        <f>IFERROR(CH7/CF7,"-")</f>
        <v>0.5</v>
      </c>
      <c r="CJ7" s="137">
        <v>15120</v>
      </c>
      <c r="CK7" s="138">
        <f>IFERROR(CJ7/CF7,"-")</f>
        <v>7560</v>
      </c>
      <c r="CL7" s="139"/>
      <c r="CM7" s="139"/>
      <c r="CN7" s="139">
        <v>1</v>
      </c>
      <c r="CO7" s="140">
        <v>9</v>
      </c>
      <c r="CP7" s="141">
        <v>1673125</v>
      </c>
      <c r="CQ7" s="141">
        <v>1304005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0.845</v>
      </c>
      <c r="B8" s="203" t="s">
        <v>172</v>
      </c>
      <c r="C8" s="203" t="s">
        <v>173</v>
      </c>
      <c r="D8" s="203"/>
      <c r="E8" s="203" t="s">
        <v>174</v>
      </c>
      <c r="F8" s="203" t="s">
        <v>64</v>
      </c>
      <c r="G8" s="203" t="s">
        <v>175</v>
      </c>
      <c r="H8" s="90" t="s">
        <v>176</v>
      </c>
      <c r="I8" s="90" t="s">
        <v>177</v>
      </c>
      <c r="J8" s="188">
        <v>200000</v>
      </c>
      <c r="K8" s="81">
        <v>2</v>
      </c>
      <c r="L8" s="81">
        <v>0</v>
      </c>
      <c r="M8" s="81">
        <v>32</v>
      </c>
      <c r="N8" s="91">
        <v>1</v>
      </c>
      <c r="O8" s="92">
        <v>0</v>
      </c>
      <c r="P8" s="93">
        <f>N8+O8</f>
        <v>1</v>
      </c>
      <c r="Q8" s="82">
        <f>IFERROR(P8/M8,"-")</f>
        <v>0.03125</v>
      </c>
      <c r="R8" s="81">
        <v>0</v>
      </c>
      <c r="S8" s="81">
        <v>1</v>
      </c>
      <c r="T8" s="82">
        <f>IFERROR(S8/(O8+P8),"-")</f>
        <v>1</v>
      </c>
      <c r="U8" s="182">
        <f>IFERROR(J8/SUM(P8:P11),"-")</f>
        <v>10526.315789474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SUM(X8:X11)-SUM(J8:J11)</f>
        <v>-31000</v>
      </c>
      <c r="AB8" s="85">
        <f>SUM(X8:X11)/SUM(J8:J11)</f>
        <v>0.845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178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17</v>
      </c>
      <c r="L9" s="81">
        <v>10</v>
      </c>
      <c r="M9" s="81">
        <v>7</v>
      </c>
      <c r="N9" s="91">
        <v>4</v>
      </c>
      <c r="O9" s="92">
        <v>0</v>
      </c>
      <c r="P9" s="93">
        <f>N9+O9</f>
        <v>4</v>
      </c>
      <c r="Q9" s="82">
        <f>IFERROR(P9/M9,"-")</f>
        <v>0.57142857142857</v>
      </c>
      <c r="R9" s="81">
        <v>0</v>
      </c>
      <c r="S9" s="81">
        <v>1</v>
      </c>
      <c r="T9" s="82">
        <f>IFERROR(S9/(O9+P9),"-")</f>
        <v>0.25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179</v>
      </c>
      <c r="C10" s="203" t="s">
        <v>173</v>
      </c>
      <c r="D10" s="203"/>
      <c r="E10" s="203" t="s">
        <v>180</v>
      </c>
      <c r="F10" s="203" t="s">
        <v>64</v>
      </c>
      <c r="G10" s="203" t="s">
        <v>175</v>
      </c>
      <c r="H10" s="90" t="s">
        <v>176</v>
      </c>
      <c r="I10" s="90"/>
      <c r="J10" s="188"/>
      <c r="K10" s="81">
        <v>14</v>
      </c>
      <c r="L10" s="81">
        <v>0</v>
      </c>
      <c r="M10" s="81">
        <v>83</v>
      </c>
      <c r="N10" s="91">
        <v>9</v>
      </c>
      <c r="O10" s="92">
        <v>1</v>
      </c>
      <c r="P10" s="93">
        <f>N10+O10</f>
        <v>10</v>
      </c>
      <c r="Q10" s="82">
        <f>IFERROR(P10/M10,"-")</f>
        <v>0.12048192771084</v>
      </c>
      <c r="R10" s="81">
        <v>0</v>
      </c>
      <c r="S10" s="81">
        <v>1</v>
      </c>
      <c r="T10" s="82">
        <f>IFERROR(S10/(O10+P10),"-")</f>
        <v>0.090909090909091</v>
      </c>
      <c r="U10" s="182"/>
      <c r="V10" s="84">
        <v>2</v>
      </c>
      <c r="W10" s="82">
        <f>IF(P10=0,"-",V10/P10)</f>
        <v>0.2</v>
      </c>
      <c r="X10" s="186">
        <v>4000</v>
      </c>
      <c r="Y10" s="187">
        <f>IFERROR(X10/P10,"-")</f>
        <v>400</v>
      </c>
      <c r="Z10" s="187">
        <f>IFERROR(X10/V10,"-")</f>
        <v>2000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5</v>
      </c>
      <c r="BO10" s="120">
        <f>IF(P10=0,"",IF(BN10=0,"",(BN10/P10)))</f>
        <v>0.5</v>
      </c>
      <c r="BP10" s="121">
        <v>1</v>
      </c>
      <c r="BQ10" s="122">
        <f>IFERROR(BP10/BN10,"-")</f>
        <v>0.2</v>
      </c>
      <c r="BR10" s="123">
        <v>3000</v>
      </c>
      <c r="BS10" s="124">
        <f>IFERROR(BR10/BN10,"-")</f>
        <v>600</v>
      </c>
      <c r="BT10" s="125">
        <v>1</v>
      </c>
      <c r="BU10" s="125"/>
      <c r="BV10" s="125"/>
      <c r="BW10" s="126">
        <v>2</v>
      </c>
      <c r="BX10" s="127">
        <f>IF(P10=0,"",IF(BW10=0,"",(BW10/P10)))</f>
        <v>0.2</v>
      </c>
      <c r="BY10" s="128">
        <v>1</v>
      </c>
      <c r="BZ10" s="129">
        <f>IFERROR(BY10/BW10,"-")</f>
        <v>0.5</v>
      </c>
      <c r="CA10" s="130">
        <v>1000</v>
      </c>
      <c r="CB10" s="131">
        <f>IFERROR(CA10/BW10,"-")</f>
        <v>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4000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181</v>
      </c>
      <c r="C11" s="203"/>
      <c r="D11" s="203"/>
      <c r="E11" s="203"/>
      <c r="F11" s="203" t="s">
        <v>77</v>
      </c>
      <c r="G11" s="203"/>
      <c r="H11" s="90"/>
      <c r="I11" s="90"/>
      <c r="J11" s="188"/>
      <c r="K11" s="81">
        <v>50</v>
      </c>
      <c r="L11" s="81">
        <v>16</v>
      </c>
      <c r="M11" s="81">
        <v>14</v>
      </c>
      <c r="N11" s="91">
        <v>3</v>
      </c>
      <c r="O11" s="92">
        <v>1</v>
      </c>
      <c r="P11" s="93">
        <f>N11+O11</f>
        <v>4</v>
      </c>
      <c r="Q11" s="82">
        <f>IFERROR(P11/M11,"-")</f>
        <v>0.28571428571429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0.25</v>
      </c>
      <c r="X11" s="186">
        <v>165000</v>
      </c>
      <c r="Y11" s="187">
        <f>IFERROR(X11/P11,"-")</f>
        <v>41250</v>
      </c>
      <c r="Z11" s="187">
        <f>IFERROR(X11/V11,"-")</f>
        <v>165000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>
        <v>1</v>
      </c>
      <c r="BZ11" s="129">
        <f>IFERROR(BY11/BW11,"-")</f>
        <v>1</v>
      </c>
      <c r="CA11" s="130">
        <v>165000</v>
      </c>
      <c r="CB11" s="131">
        <f>IFERROR(CA11/BW11,"-")</f>
        <v>165000</v>
      </c>
      <c r="CC11" s="132"/>
      <c r="CD11" s="132"/>
      <c r="CE11" s="132">
        <v>1</v>
      </c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165000</v>
      </c>
      <c r="CQ11" s="141">
        <v>165000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3.281798245614</v>
      </c>
      <c r="B14" s="39"/>
      <c r="C14" s="39"/>
      <c r="D14" s="39"/>
      <c r="E14" s="39"/>
      <c r="F14" s="39"/>
      <c r="G14" s="40" t="s">
        <v>182</v>
      </c>
      <c r="H14" s="40"/>
      <c r="I14" s="40"/>
      <c r="J14" s="190">
        <f>SUM(J6:J13)</f>
        <v>570000</v>
      </c>
      <c r="K14" s="41">
        <f>SUM(K6:K13)</f>
        <v>275</v>
      </c>
      <c r="L14" s="41">
        <f>SUM(L6:L13)</f>
        <v>101</v>
      </c>
      <c r="M14" s="41">
        <f>SUM(M6:M13)</f>
        <v>342</v>
      </c>
      <c r="N14" s="41">
        <f>SUM(N6:N13)</f>
        <v>70</v>
      </c>
      <c r="O14" s="41">
        <f>SUM(O6:O13)</f>
        <v>2</v>
      </c>
      <c r="P14" s="41">
        <f>SUM(P6:P13)</f>
        <v>72</v>
      </c>
      <c r="Q14" s="42">
        <f>IFERROR(P14/M14,"-")</f>
        <v>0.21052631578947</v>
      </c>
      <c r="R14" s="78">
        <f>SUM(R6:R13)</f>
        <v>11</v>
      </c>
      <c r="S14" s="78">
        <f>SUM(S6:S13)</f>
        <v>9</v>
      </c>
      <c r="T14" s="42">
        <f>IFERROR(R14/P14,"-")</f>
        <v>0.15277777777778</v>
      </c>
      <c r="U14" s="184">
        <f>IFERROR(J14/P14,"-")</f>
        <v>7916.6666666667</v>
      </c>
      <c r="V14" s="44">
        <f>SUM(V6:V13)</f>
        <v>15</v>
      </c>
      <c r="W14" s="42">
        <f>IFERROR(V14/P14,"-")</f>
        <v>0.20833333333333</v>
      </c>
      <c r="X14" s="190">
        <f>SUM(X6:X13)</f>
        <v>1870625</v>
      </c>
      <c r="Y14" s="190">
        <f>IFERROR(X14/P14,"-")</f>
        <v>25980.902777778</v>
      </c>
      <c r="Z14" s="190">
        <f>IFERROR(X14/V14,"-")</f>
        <v>124708.33333333</v>
      </c>
      <c r="AA14" s="190">
        <f>X14-J14</f>
        <v>1300625</v>
      </c>
      <c r="AB14" s="47">
        <f>X14/J14</f>
        <v>3.281798245614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