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<sst xmlns="http://schemas.openxmlformats.org/spreadsheetml/2006/main" uniqueCount="168">
  <si>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</si>
  <si>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</si>
  <si>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</si>
  <si>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</si>
  <si>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</si>
  <si>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</si>
  <si>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</si>
  <si>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</si>
  <si>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</si>
  <si>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</si>
  <si>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</si>
  <si>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</si>
  <si>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</si>
  <si>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</si>
  <si>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</si>
  <si>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</si>
  <si>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</si>
  <si>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</si>
  <si>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</si>
  <si>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</si>
  <si>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</si>
  <si>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</si>
  <si>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</si>
  <si>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</si>
  <si>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</si>
  <si>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</si>
  <si>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</si>
  <si>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</si>
  <si>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</si>
  <si>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</si>
  <si>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</si>
  <si>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</si>
  <si>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</si>
  <si>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</si>
  <si>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</si>
  <si>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</si>
  <si>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</si>
  <si>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</si>
  <si>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</si>
  <si>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</si>
  <si>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</si>
  <si>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</si>
  <si>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</si>
  <si>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</si>
  <si>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</si>
  <si>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</si>
  <si>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</si>
  <si>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</si>
  <si>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</si>
  <si>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</si>
  <si>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</si>
  <si>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</si>
  <si>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</si>
  <si>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</si>
  <si>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</si>
  <si>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</si>
  <si>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</si>
  <si>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</si>
  <si>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</si>
  <si>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</si>
  <si>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</si>
  <si>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ic1038</t>
  </si>
  <si>
    <t>記事版風</t>
  </si>
  <si>
    <t>もう５０代の熟女だけど、試しに付き合ってみる？</t>
  </si>
  <si>
    <t>lp01</t>
  </si>
  <si>
    <t>スポニチ関東</t>
  </si>
  <si>
    <t>4C終面全5段</t>
  </si>
  <si>
    <t>4月06日(土)</t>
  </si>
  <si>
    <t>ic1039</t>
  </si>
  <si>
    <t>スポニチ関西</t>
  </si>
  <si>
    <t>ic1040</t>
  </si>
  <si>
    <t>スポニチ西部</t>
  </si>
  <si>
    <t>ic1041</t>
  </si>
  <si>
    <t>スポニチ北海道</t>
  </si>
  <si>
    <t>ic1042</t>
  </si>
  <si>
    <t>(空電共通)</t>
  </si>
  <si>
    <t>空電</t>
  </si>
  <si>
    <t>空電 (共通)</t>
  </si>
  <si>
    <t>ic1043</t>
  </si>
  <si>
    <t>右女３</t>
  </si>
  <si>
    <t>①求む！５０歳以上の女性と…</t>
  </si>
  <si>
    <t>サンスポ関東</t>
  </si>
  <si>
    <t>半2段・半3段つかみ10段保証</t>
  </si>
  <si>
    <t>1～10日</t>
  </si>
  <si>
    <t>ic1044</t>
  </si>
  <si>
    <t>②もう５０代の熟女だけど、試しに付き合ってみる？</t>
  </si>
  <si>
    <t>11～20日</t>
  </si>
  <si>
    <t>ic1045</t>
  </si>
  <si>
    <t>③恋愛経験は不要！女性がリードしてくれます！</t>
  </si>
  <si>
    <t>21～31日</t>
  </si>
  <si>
    <t>ic1046</t>
  </si>
  <si>
    <t>ic1047</t>
  </si>
  <si>
    <t>サンスポ関西</t>
  </si>
  <si>
    <t>ic1048</t>
  </si>
  <si>
    <t>ic1049</t>
  </si>
  <si>
    <t>ic1050</t>
  </si>
  <si>
    <t>ic1051</t>
  </si>
  <si>
    <t>ニッカン関東</t>
  </si>
  <si>
    <t>半2段つかみ１0段保証</t>
  </si>
  <si>
    <t>ic1052</t>
  </si>
  <si>
    <t>ic1053</t>
  </si>
  <si>
    <t>ic1054</t>
  </si>
  <si>
    <t>ic1055</t>
  </si>
  <si>
    <t>黒：記事風版</t>
  </si>
  <si>
    <t>女性からナンパしてほしい…</t>
  </si>
  <si>
    <t>全5段</t>
  </si>
  <si>
    <t>4月13日(土)</t>
  </si>
  <si>
    <t>ic1056</t>
  </si>
  <si>
    <t>ic1057</t>
  </si>
  <si>
    <t>ヘスティア雑誌版</t>
  </si>
  <si>
    <t>トゥギャザーする女性をゲットしようぜ！</t>
  </si>
  <si>
    <t>ic1058</t>
  </si>
  <si>
    <t>ic1059</t>
  </si>
  <si>
    <t>忠夫漫画版</t>
  </si>
  <si>
    <t>私みたいなおばさんが初めてで後悔しない?</t>
  </si>
  <si>
    <t>ic1060</t>
  </si>
  <si>
    <t>ic1061</t>
  </si>
  <si>
    <t>出会い懇願！私たち（この歳でも）真剣なんです</t>
  </si>
  <si>
    <t>4月27日(土)</t>
  </si>
  <si>
    <t>ic1062</t>
  </si>
  <si>
    <t>ic1063</t>
  </si>
  <si>
    <t>記事風版</t>
  </si>
  <si>
    <t>恋愛経験は不要！女性がリードしてくれます！</t>
  </si>
  <si>
    <t>スポーツ報知関東</t>
  </si>
  <si>
    <t>終面全5段</t>
  </si>
  <si>
    <t>ic1064</t>
  </si>
  <si>
    <t>ic1065</t>
  </si>
  <si>
    <t>ヘスティア4コマ漫画</t>
  </si>
  <si>
    <t>男の夢をかなえます 超美熟女から逆指名</t>
  </si>
  <si>
    <t>ic1066</t>
  </si>
  <si>
    <t>ic1067</t>
  </si>
  <si>
    <t>C版</t>
  </si>
  <si>
    <t>デイリースポーツ関西</t>
  </si>
  <si>
    <t>4月21日(日)</t>
  </si>
  <si>
    <t>ic1068</t>
  </si>
  <si>
    <t>ic1069</t>
  </si>
  <si>
    <t>東スポ GW特価</t>
  </si>
  <si>
    <t>4月28日(日)</t>
  </si>
  <si>
    <t>ic1070</t>
  </si>
  <si>
    <t>ic1071</t>
  </si>
  <si>
    <t>雑誌版</t>
  </si>
  <si>
    <t>4月20日(土)</t>
  </si>
  <si>
    <t>ic1072</t>
  </si>
  <si>
    <t>ic1073</t>
  </si>
  <si>
    <t>九スポ</t>
  </si>
  <si>
    <t>記事枠</t>
  </si>
  <si>
    <t>4月07日(日)</t>
  </si>
  <si>
    <t>ic1074</t>
  </si>
  <si>
    <t>新聞 TOTAL</t>
  </si>
  <si>
    <t>●雑誌 広告</t>
  </si>
  <si>
    <t>za115</t>
  </si>
  <si>
    <t>日本ジャーナル出版</t>
  </si>
  <si>
    <t>新50代</t>
  </si>
  <si>
    <t>週刊実話</t>
  </si>
  <si>
    <t>4C1P</t>
  </si>
  <si>
    <t>4月25日(木)</t>
  </si>
  <si>
    <t>za116</t>
  </si>
  <si>
    <t>za117</t>
  </si>
  <si>
    <t>扶桑社</t>
  </si>
  <si>
    <t>出会い熱望！ 私たち50代も真剣なんです</t>
  </si>
  <si>
    <t>Tvnavi</t>
  </si>
  <si>
    <t>(月間Tvnavi)①</t>
  </si>
  <si>
    <t>4月24日(水)</t>
  </si>
  <si>
    <t>za118</t>
  </si>
  <si>
    <t>za119</t>
  </si>
  <si>
    <t>結婚の夢をかなえます。素敵な女性と真剣交際</t>
  </si>
  <si>
    <t>za120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</si>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</sst>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37</v>
      </c>
      <c r="D6" s="195">
        <v>3440000</v>
      </c>
      <c r="E6" s="81">
        <v>1640</v>
      </c>
      <c r="F6" s="81">
        <v>648</v>
      </c>
      <c r="G6" s="81">
        <v>2033</v>
      </c>
      <c r="H6" s="91">
        <v>335</v>
      </c>
      <c r="I6" s="92">
        <v>5</v>
      </c>
      <c r="J6" s="145">
        <f>H6+I6</f>
        <v>340</v>
      </c>
      <c r="K6" s="82">
        <f>IFERROR(J6/G6,"-")</f>
        <v>0.16724053123463</v>
      </c>
      <c r="L6" s="81">
        <v>58</v>
      </c>
      <c r="M6" s="81">
        <v>80</v>
      </c>
      <c r="N6" s="82">
        <f>IFERROR(L6/J6,"-")</f>
        <v>0.17058823529412</v>
      </c>
      <c r="O6" s="83">
        <f>IFERROR(D6/J6,"-")</f>
        <v>10117.647058824</v>
      </c>
      <c r="P6" s="84">
        <v>95</v>
      </c>
      <c r="Q6" s="82">
        <f>IFERROR(P6/J6,"-")</f>
        <v>0.27941176470588</v>
      </c>
      <c r="R6" s="200">
        <v>3958000</v>
      </c>
      <c r="S6" s="201">
        <f>IFERROR(R6/J6,"-")</f>
        <v>11641.176470588</v>
      </c>
      <c r="T6" s="201">
        <f>IFERROR(R6/P6,"-")</f>
        <v>41663.157894737</v>
      </c>
      <c r="U6" s="195">
        <f>IFERROR(R6-D6,"-")</f>
        <v>518000</v>
      </c>
      <c r="V6" s="85">
        <f>R6/D6</f>
        <v>1.1505813953488</v>
      </c>
      <c r="W6" s="79"/>
      <c r="X6" s="144"/>
    </row>
    <row r="7" spans="1:24">
      <c r="A7" s="80"/>
      <c r="B7" s="86" t="s">
        <v>24</v>
      </c>
      <c r="C7" s="86">
        <v>6</v>
      </c>
      <c r="D7" s="195">
        <v>375000</v>
      </c>
      <c r="E7" s="81">
        <v>388</v>
      </c>
      <c r="F7" s="81">
        <v>149</v>
      </c>
      <c r="G7" s="81">
        <v>321</v>
      </c>
      <c r="H7" s="91">
        <v>59</v>
      </c>
      <c r="I7" s="92">
        <v>2</v>
      </c>
      <c r="J7" s="145">
        <f>H7+I7</f>
        <v>61</v>
      </c>
      <c r="K7" s="82">
        <f>IFERROR(J7/G7,"-")</f>
        <v>0.19003115264798</v>
      </c>
      <c r="L7" s="81">
        <v>17</v>
      </c>
      <c r="M7" s="81">
        <v>10</v>
      </c>
      <c r="N7" s="82">
        <f>IFERROR(L7/J7,"-")</f>
        <v>0.27868852459016</v>
      </c>
      <c r="O7" s="83">
        <f>IFERROR(D7/J7,"-")</f>
        <v>6147.5409836066</v>
      </c>
      <c r="P7" s="84">
        <v>12</v>
      </c>
      <c r="Q7" s="82">
        <f>IFERROR(P7/J7,"-")</f>
        <v>0.19672131147541</v>
      </c>
      <c r="R7" s="200">
        <v>656000</v>
      </c>
      <c r="S7" s="201">
        <f>IFERROR(R7/J7,"-")</f>
        <v>10754.098360656</v>
      </c>
      <c r="T7" s="201">
        <f>IFERROR(R7/P7,"-")</f>
        <v>54666.666666667</v>
      </c>
      <c r="U7" s="195">
        <f>IFERROR(R7-D7,"-")</f>
        <v>281000</v>
      </c>
      <c r="V7" s="85">
        <f>R7/D7</f>
        <v>1.7493333333333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3815000</v>
      </c>
      <c r="E10" s="41">
        <f>SUM(E6:E8)</f>
        <v>2028</v>
      </c>
      <c r="F10" s="41">
        <f>SUM(F6:F8)</f>
        <v>797</v>
      </c>
      <c r="G10" s="41">
        <f>SUM(G6:G8)</f>
        <v>2354</v>
      </c>
      <c r="H10" s="41">
        <f>SUM(H6:H8)</f>
        <v>394</v>
      </c>
      <c r="I10" s="41">
        <f>SUM(I6:I8)</f>
        <v>7</v>
      </c>
      <c r="J10" s="41">
        <f>SUM(J6:J8)</f>
        <v>401</v>
      </c>
      <c r="K10" s="42">
        <f>IFERROR(J10/G10,"-")</f>
        <v>0.17034834324554</v>
      </c>
      <c r="L10" s="78">
        <f>SUM(L6:L8)</f>
        <v>75</v>
      </c>
      <c r="M10" s="78">
        <f>SUM(M6:M8)</f>
        <v>90</v>
      </c>
      <c r="N10" s="42">
        <f>IFERROR(L10/J10,"-")</f>
        <v>0.18703241895262</v>
      </c>
      <c r="O10" s="43">
        <f>IFERROR(D10/J10,"-")</f>
        <v>9513.7157107232</v>
      </c>
      <c r="P10" s="44">
        <f>SUM(P6:P8)</f>
        <v>107</v>
      </c>
      <c r="Q10" s="42">
        <f>IFERROR(P10/J10,"-")</f>
        <v>0.26683291770574</v>
      </c>
      <c r="R10" s="45">
        <f>SUM(R6:R8)</f>
        <v>4614000</v>
      </c>
      <c r="S10" s="45">
        <f>IFERROR(R10/J10,"-")</f>
        <v>11506.234413965</v>
      </c>
      <c r="T10" s="45">
        <f>IFERROR(R10/P10,"-")</f>
        <v>43121.495327103</v>
      </c>
      <c r="U10" s="46">
        <f>SUM(U6:U8)</f>
        <v>799000</v>
      </c>
      <c r="V10" s="47">
        <f>IFERROR(R10/D10,"-")</f>
        <v>1.2094364351245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0.57285714285714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66</v>
      </c>
      <c r="L6" s="81">
        <v>0</v>
      </c>
      <c r="M6" s="81">
        <v>192</v>
      </c>
      <c r="N6" s="91">
        <v>30</v>
      </c>
      <c r="O6" s="92">
        <v>0</v>
      </c>
      <c r="P6" s="93">
        <f>N6+O6</f>
        <v>30</v>
      </c>
      <c r="Q6" s="82">
        <f>IFERROR(P6/M6,"-")</f>
        <v>0.15625</v>
      </c>
      <c r="R6" s="81">
        <v>1</v>
      </c>
      <c r="S6" s="81">
        <v>12</v>
      </c>
      <c r="T6" s="82">
        <f>IFERROR(S6/(O6+P6),"-")</f>
        <v>0.4</v>
      </c>
      <c r="U6" s="182">
        <f>IFERROR(J6/SUM(P6:P10),"-")</f>
        <v>6603.7735849057</v>
      </c>
      <c r="V6" s="84">
        <v>7</v>
      </c>
      <c r="W6" s="82">
        <f>IF(P6=0,"-",V6/P6)</f>
        <v>0.23333333333333</v>
      </c>
      <c r="X6" s="186">
        <v>156000</v>
      </c>
      <c r="Y6" s="187">
        <f>IFERROR(X6/P6,"-")</f>
        <v>5200</v>
      </c>
      <c r="Z6" s="187">
        <f>IFERROR(X6/V6,"-")</f>
        <v>22285.714285714</v>
      </c>
      <c r="AA6" s="188">
        <f>SUM(X6:X10)-SUM(J6:J10)</f>
        <v>-299000</v>
      </c>
      <c r="AB6" s="85">
        <f>SUM(X6:X10)/SUM(J6:J10)</f>
        <v>0.57285714285714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12</v>
      </c>
      <c r="BF6" s="113">
        <f>IF(P6=0,"",IF(BE6=0,"",(BE6/P6)))</f>
        <v>0.4</v>
      </c>
      <c r="BG6" s="112">
        <v>1</v>
      </c>
      <c r="BH6" s="114">
        <f>IFERROR(BG6/BE6,"-")</f>
        <v>0.083333333333333</v>
      </c>
      <c r="BI6" s="115">
        <v>95000</v>
      </c>
      <c r="BJ6" s="116">
        <f>IFERROR(BI6/BE6,"-")</f>
        <v>7916.6666666667</v>
      </c>
      <c r="BK6" s="117"/>
      <c r="BL6" s="117"/>
      <c r="BM6" s="117">
        <v>1</v>
      </c>
      <c r="BN6" s="119">
        <v>11</v>
      </c>
      <c r="BO6" s="120">
        <f>IF(P6=0,"",IF(BN6=0,"",(BN6/P6)))</f>
        <v>0.36666666666667</v>
      </c>
      <c r="BP6" s="121">
        <v>5</v>
      </c>
      <c r="BQ6" s="122">
        <f>IFERROR(BP6/BN6,"-")</f>
        <v>0.45454545454545</v>
      </c>
      <c r="BR6" s="123">
        <v>50000</v>
      </c>
      <c r="BS6" s="124">
        <f>IFERROR(BR6/BN6,"-")</f>
        <v>4545.4545454545</v>
      </c>
      <c r="BT6" s="125">
        <v>3</v>
      </c>
      <c r="BU6" s="125">
        <v>1</v>
      </c>
      <c r="BV6" s="125">
        <v>1</v>
      </c>
      <c r="BW6" s="126">
        <v>3</v>
      </c>
      <c r="BX6" s="127">
        <f>IF(P6=0,"",IF(BW6=0,"",(BW6/P6)))</f>
        <v>0.1</v>
      </c>
      <c r="BY6" s="128">
        <v>1</v>
      </c>
      <c r="BZ6" s="129">
        <f>IFERROR(BY6/BW6,"-")</f>
        <v>0.33333333333333</v>
      </c>
      <c r="CA6" s="130">
        <v>11000</v>
      </c>
      <c r="CB6" s="131">
        <f>IFERROR(CA6/BW6,"-")</f>
        <v>3666.6666666667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7</v>
      </c>
      <c r="CP6" s="141">
        <v>156000</v>
      </c>
      <c r="CQ6" s="141">
        <v>95000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33</v>
      </c>
      <c r="L7" s="81">
        <v>0</v>
      </c>
      <c r="M7" s="81">
        <v>102</v>
      </c>
      <c r="N7" s="91">
        <v>13</v>
      </c>
      <c r="O7" s="92">
        <v>0</v>
      </c>
      <c r="P7" s="93">
        <f>N7+O7</f>
        <v>13</v>
      </c>
      <c r="Q7" s="82">
        <f>IFERROR(P7/M7,"-")</f>
        <v>0.12745098039216</v>
      </c>
      <c r="R7" s="81">
        <v>3</v>
      </c>
      <c r="S7" s="81">
        <v>6</v>
      </c>
      <c r="T7" s="82">
        <f>IFERROR(S7/(O7+P7),"-")</f>
        <v>0.46153846153846</v>
      </c>
      <c r="U7" s="182"/>
      <c r="V7" s="84">
        <v>4</v>
      </c>
      <c r="W7" s="82">
        <f>IF(P7=0,"-",V7/P7)</f>
        <v>0.30769230769231</v>
      </c>
      <c r="X7" s="186">
        <v>77000</v>
      </c>
      <c r="Y7" s="187">
        <f>IFERROR(X7/P7,"-")</f>
        <v>5923.0769230769</v>
      </c>
      <c r="Z7" s="187">
        <f>IFERROR(X7/V7,"-")</f>
        <v>19250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0.38461538461538</v>
      </c>
      <c r="BG7" s="112">
        <v>1</v>
      </c>
      <c r="BH7" s="114">
        <f>IFERROR(BG7/BE7,"-")</f>
        <v>0.2</v>
      </c>
      <c r="BI7" s="115">
        <v>9000</v>
      </c>
      <c r="BJ7" s="116">
        <f>IFERROR(BI7/BE7,"-")</f>
        <v>1800</v>
      </c>
      <c r="BK7" s="117"/>
      <c r="BL7" s="117"/>
      <c r="BM7" s="117">
        <v>1</v>
      </c>
      <c r="BN7" s="119">
        <v>3</v>
      </c>
      <c r="BO7" s="120">
        <f>IF(P7=0,"",IF(BN7=0,"",(BN7/P7)))</f>
        <v>0.23076923076923</v>
      </c>
      <c r="BP7" s="121">
        <v>1</v>
      </c>
      <c r="BQ7" s="122">
        <f>IFERROR(BP7/BN7,"-")</f>
        <v>0.33333333333333</v>
      </c>
      <c r="BR7" s="123">
        <v>54000</v>
      </c>
      <c r="BS7" s="124">
        <f>IFERROR(BR7/BN7,"-")</f>
        <v>18000</v>
      </c>
      <c r="BT7" s="125"/>
      <c r="BU7" s="125"/>
      <c r="BV7" s="125">
        <v>1</v>
      </c>
      <c r="BW7" s="126">
        <v>3</v>
      </c>
      <c r="BX7" s="127">
        <f>IF(P7=0,"",IF(BW7=0,"",(BW7/P7)))</f>
        <v>0.23076923076923</v>
      </c>
      <c r="BY7" s="128">
        <v>2</v>
      </c>
      <c r="BZ7" s="129">
        <f>IFERROR(BY7/BW7,"-")</f>
        <v>0.66666666666667</v>
      </c>
      <c r="CA7" s="130">
        <v>14000</v>
      </c>
      <c r="CB7" s="131">
        <f>IFERROR(CA7/BW7,"-")</f>
        <v>4666.6666666667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77000</v>
      </c>
      <c r="CQ7" s="141">
        <v>54000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15</v>
      </c>
      <c r="L8" s="81">
        <v>0</v>
      </c>
      <c r="M8" s="81">
        <v>47</v>
      </c>
      <c r="N8" s="91">
        <v>4</v>
      </c>
      <c r="O8" s="92">
        <v>0</v>
      </c>
      <c r="P8" s="93">
        <f>N8+O8</f>
        <v>4</v>
      </c>
      <c r="Q8" s="82">
        <f>IFERROR(P8/M8,"-")</f>
        <v>0.085106382978723</v>
      </c>
      <c r="R8" s="81">
        <v>1</v>
      </c>
      <c r="S8" s="81">
        <v>1</v>
      </c>
      <c r="T8" s="82">
        <f>IFERROR(S8/(O8+P8),"-")</f>
        <v>0.25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12</v>
      </c>
      <c r="L9" s="81">
        <v>0</v>
      </c>
      <c r="M9" s="81">
        <v>37</v>
      </c>
      <c r="N9" s="91">
        <v>4</v>
      </c>
      <c r="O9" s="92">
        <v>0</v>
      </c>
      <c r="P9" s="93">
        <f>N9+O9</f>
        <v>4</v>
      </c>
      <c r="Q9" s="82">
        <f>IFERROR(P9/M9,"-")</f>
        <v>0.10810810810811</v>
      </c>
      <c r="R9" s="81">
        <v>0</v>
      </c>
      <c r="S9" s="81">
        <v>4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376</v>
      </c>
      <c r="L10" s="81">
        <v>177</v>
      </c>
      <c r="M10" s="81">
        <v>133</v>
      </c>
      <c r="N10" s="91">
        <v>53</v>
      </c>
      <c r="O10" s="92">
        <v>2</v>
      </c>
      <c r="P10" s="93">
        <f>N10+O10</f>
        <v>55</v>
      </c>
      <c r="Q10" s="82">
        <f>IFERROR(P10/M10,"-")</f>
        <v>0.41353383458647</v>
      </c>
      <c r="R10" s="81">
        <v>5</v>
      </c>
      <c r="S10" s="81">
        <v>9</v>
      </c>
      <c r="T10" s="82">
        <f>IFERROR(S10/(O10+P10),"-")</f>
        <v>0.15789473684211</v>
      </c>
      <c r="U10" s="182"/>
      <c r="V10" s="84">
        <v>13</v>
      </c>
      <c r="W10" s="82">
        <f>IF(P10=0,"-",V10/P10)</f>
        <v>0.23636363636364</v>
      </c>
      <c r="X10" s="186">
        <v>168000</v>
      </c>
      <c r="Y10" s="187">
        <f>IFERROR(X10/P10,"-")</f>
        <v>3054.5454545455</v>
      </c>
      <c r="Z10" s="187">
        <f>IFERROR(X10/V10,"-")</f>
        <v>12923.076923077</v>
      </c>
      <c r="AA10" s="188"/>
      <c r="AB10" s="85"/>
      <c r="AC10" s="79"/>
      <c r="AD10" s="94">
        <v>2</v>
      </c>
      <c r="AE10" s="95">
        <f>IF(P10=0,"",IF(AD10=0,"",(AD10/P10)))</f>
        <v>0.036363636363636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0.036363636363636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12</v>
      </c>
      <c r="BF10" s="113">
        <f>IF(P10=0,"",IF(BE10=0,"",(BE10/P10)))</f>
        <v>0.21818181818182</v>
      </c>
      <c r="BG10" s="112">
        <v>3</v>
      </c>
      <c r="BH10" s="114">
        <f>IFERROR(BG10/BE10,"-")</f>
        <v>0.25</v>
      </c>
      <c r="BI10" s="115">
        <v>32000</v>
      </c>
      <c r="BJ10" s="116">
        <f>IFERROR(BI10/BE10,"-")</f>
        <v>2666.6666666667</v>
      </c>
      <c r="BK10" s="117">
        <v>1</v>
      </c>
      <c r="BL10" s="117">
        <v>1</v>
      </c>
      <c r="BM10" s="117">
        <v>1</v>
      </c>
      <c r="BN10" s="119">
        <v>21</v>
      </c>
      <c r="BO10" s="120">
        <f>IF(P10=0,"",IF(BN10=0,"",(BN10/P10)))</f>
        <v>0.38181818181818</v>
      </c>
      <c r="BP10" s="121">
        <v>6</v>
      </c>
      <c r="BQ10" s="122">
        <f>IFERROR(BP10/BN10,"-")</f>
        <v>0.28571428571429</v>
      </c>
      <c r="BR10" s="123">
        <v>101000</v>
      </c>
      <c r="BS10" s="124">
        <f>IFERROR(BR10/BN10,"-")</f>
        <v>4809.5238095238</v>
      </c>
      <c r="BT10" s="125">
        <v>4</v>
      </c>
      <c r="BU10" s="125"/>
      <c r="BV10" s="125">
        <v>2</v>
      </c>
      <c r="BW10" s="126">
        <v>15</v>
      </c>
      <c r="BX10" s="127">
        <f>IF(P10=0,"",IF(BW10=0,"",(BW10/P10)))</f>
        <v>0.27272727272727</v>
      </c>
      <c r="BY10" s="128">
        <v>3</v>
      </c>
      <c r="BZ10" s="129">
        <f>IFERROR(BY10/BW10,"-")</f>
        <v>0.2</v>
      </c>
      <c r="CA10" s="130">
        <v>25000</v>
      </c>
      <c r="CB10" s="131">
        <f>IFERROR(CA10/BW10,"-")</f>
        <v>1666.6666666667</v>
      </c>
      <c r="CC10" s="132">
        <v>1</v>
      </c>
      <c r="CD10" s="132">
        <v>1</v>
      </c>
      <c r="CE10" s="132">
        <v>1</v>
      </c>
      <c r="CF10" s="133">
        <v>3</v>
      </c>
      <c r="CG10" s="134">
        <f>IF(P10=0,"",IF(CF10=0,"",(CF10/P10)))</f>
        <v>0.054545454545455</v>
      </c>
      <c r="CH10" s="135">
        <v>1</v>
      </c>
      <c r="CI10" s="136">
        <f>IFERROR(CH10/CF10,"-")</f>
        <v>0.33333333333333</v>
      </c>
      <c r="CJ10" s="137">
        <v>10000</v>
      </c>
      <c r="CK10" s="138">
        <f>IFERROR(CJ10/CF10,"-")</f>
        <v>3333.3333333333</v>
      </c>
      <c r="CL10" s="139"/>
      <c r="CM10" s="139">
        <v>1</v>
      </c>
      <c r="CN10" s="139"/>
      <c r="CO10" s="140">
        <v>13</v>
      </c>
      <c r="CP10" s="141">
        <v>168000</v>
      </c>
      <c r="CQ10" s="141">
        <v>58000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2.989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82</v>
      </c>
      <c r="I11" s="90" t="s">
        <v>83</v>
      </c>
      <c r="J11" s="188">
        <v>500000</v>
      </c>
      <c r="K11" s="81">
        <v>6</v>
      </c>
      <c r="L11" s="81">
        <v>0</v>
      </c>
      <c r="M11" s="81">
        <v>25</v>
      </c>
      <c r="N11" s="91">
        <v>2</v>
      </c>
      <c r="O11" s="92">
        <v>0</v>
      </c>
      <c r="P11" s="93">
        <f>N11+O11</f>
        <v>2</v>
      </c>
      <c r="Q11" s="82">
        <f>IFERROR(P11/M11,"-")</f>
        <v>0.08</v>
      </c>
      <c r="R11" s="81">
        <v>0</v>
      </c>
      <c r="S11" s="81">
        <v>1</v>
      </c>
      <c r="T11" s="82">
        <f>IFERROR(S11/(O11+P11),"-")</f>
        <v>0.5</v>
      </c>
      <c r="U11" s="182">
        <f>IFERROR(J11/SUM(P11:P18),"-")</f>
        <v>11363.636363636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SUM(X11:X18)-SUM(J11:J18)</f>
        <v>994500</v>
      </c>
      <c r="AB11" s="85">
        <f>SUM(X11:X18)/SUM(J11:J18)</f>
        <v>2.989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85</v>
      </c>
      <c r="F12" s="203" t="s">
        <v>64</v>
      </c>
      <c r="G12" s="203"/>
      <c r="H12" s="90" t="s">
        <v>82</v>
      </c>
      <c r="I12" s="90" t="s">
        <v>86</v>
      </c>
      <c r="J12" s="188"/>
      <c r="K12" s="81">
        <v>10</v>
      </c>
      <c r="L12" s="81">
        <v>0</v>
      </c>
      <c r="M12" s="81">
        <v>49</v>
      </c>
      <c r="N12" s="91">
        <v>3</v>
      </c>
      <c r="O12" s="92">
        <v>0</v>
      </c>
      <c r="P12" s="93">
        <f>N12+O12</f>
        <v>3</v>
      </c>
      <c r="Q12" s="82">
        <f>IFERROR(P12/M12,"-")</f>
        <v>0.061224489795918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0.33333333333333</v>
      </c>
      <c r="X12" s="186">
        <v>3000</v>
      </c>
      <c r="Y12" s="187">
        <f>IFERROR(X12/P12,"-")</f>
        <v>1000</v>
      </c>
      <c r="Z12" s="187">
        <f>IFERROR(X12/V12,"-")</f>
        <v>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0.66666666666667</v>
      </c>
      <c r="BY12" s="128">
        <v>1</v>
      </c>
      <c r="BZ12" s="129">
        <f>IFERROR(BY12/BW12,"-")</f>
        <v>0.5</v>
      </c>
      <c r="CA12" s="130">
        <v>3000</v>
      </c>
      <c r="CB12" s="131">
        <f>IFERROR(CA12/BW12,"-")</f>
        <v>1500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3000</v>
      </c>
      <c r="CQ12" s="141">
        <v>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79</v>
      </c>
      <c r="E13" s="203" t="s">
        <v>88</v>
      </c>
      <c r="F13" s="203" t="s">
        <v>64</v>
      </c>
      <c r="G13" s="203"/>
      <c r="H13" s="90" t="s">
        <v>82</v>
      </c>
      <c r="I13" s="90" t="s">
        <v>89</v>
      </c>
      <c r="J13" s="188"/>
      <c r="K13" s="81">
        <v>6</v>
      </c>
      <c r="L13" s="81">
        <v>0</v>
      </c>
      <c r="M13" s="81">
        <v>30</v>
      </c>
      <c r="N13" s="91">
        <v>3</v>
      </c>
      <c r="O13" s="92">
        <v>0</v>
      </c>
      <c r="P13" s="93">
        <f>N13+O13</f>
        <v>3</v>
      </c>
      <c r="Q13" s="82">
        <f>IFERROR(P13/M13,"-")</f>
        <v>0.1</v>
      </c>
      <c r="R13" s="81">
        <v>2</v>
      </c>
      <c r="S13" s="81">
        <v>1</v>
      </c>
      <c r="T13" s="82">
        <f>IFERROR(S13/(O13+P13),"-")</f>
        <v>0.33333333333333</v>
      </c>
      <c r="U13" s="182"/>
      <c r="V13" s="84">
        <v>2</v>
      </c>
      <c r="W13" s="82">
        <f>IF(P13=0,"-",V13/P13)</f>
        <v>0.66666666666667</v>
      </c>
      <c r="X13" s="186">
        <v>111500</v>
      </c>
      <c r="Y13" s="187">
        <f>IFERROR(X13/P13,"-")</f>
        <v>37166.666666667</v>
      </c>
      <c r="Z13" s="187">
        <f>IFERROR(X13/V13,"-")</f>
        <v>55750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3</v>
      </c>
      <c r="BX13" s="127">
        <f>IF(P13=0,"",IF(BW13=0,"",(BW13/P13)))</f>
        <v>1</v>
      </c>
      <c r="BY13" s="128">
        <v>2</v>
      </c>
      <c r="BZ13" s="129">
        <f>IFERROR(BY13/BW13,"-")</f>
        <v>0.66666666666667</v>
      </c>
      <c r="CA13" s="130">
        <v>111500</v>
      </c>
      <c r="CB13" s="131">
        <f>IFERROR(CA13/BW13,"-")</f>
        <v>37166.666666667</v>
      </c>
      <c r="CC13" s="132"/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111500</v>
      </c>
      <c r="CQ13" s="141">
        <v>85000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75</v>
      </c>
      <c r="E14" s="203" t="s">
        <v>75</v>
      </c>
      <c r="F14" s="203" t="s">
        <v>76</v>
      </c>
      <c r="G14" s="203"/>
      <c r="H14" s="90"/>
      <c r="I14" s="90"/>
      <c r="J14" s="188"/>
      <c r="K14" s="81">
        <v>50</v>
      </c>
      <c r="L14" s="81">
        <v>38</v>
      </c>
      <c r="M14" s="81">
        <v>22</v>
      </c>
      <c r="N14" s="91">
        <v>10</v>
      </c>
      <c r="O14" s="92">
        <v>1</v>
      </c>
      <c r="P14" s="93">
        <f>N14+O14</f>
        <v>11</v>
      </c>
      <c r="Q14" s="82">
        <f>IFERROR(P14/M14,"-")</f>
        <v>0.5</v>
      </c>
      <c r="R14" s="81">
        <v>3</v>
      </c>
      <c r="S14" s="81">
        <v>2</v>
      </c>
      <c r="T14" s="82">
        <f>IFERROR(S14/(O14+P14),"-")</f>
        <v>0.16666666666667</v>
      </c>
      <c r="U14" s="182"/>
      <c r="V14" s="84">
        <v>4</v>
      </c>
      <c r="W14" s="82">
        <f>IF(P14=0,"-",V14/P14)</f>
        <v>0.36363636363636</v>
      </c>
      <c r="X14" s="186">
        <v>592000</v>
      </c>
      <c r="Y14" s="187">
        <f>IFERROR(X14/P14,"-")</f>
        <v>53818.181818182</v>
      </c>
      <c r="Z14" s="187">
        <f>IFERROR(X14/V14,"-")</f>
        <v>148000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0.27272727272727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0.27272727272727</v>
      </c>
      <c r="BP14" s="121">
        <v>2</v>
      </c>
      <c r="BQ14" s="122">
        <f>IFERROR(BP14/BN14,"-")</f>
        <v>0.66666666666667</v>
      </c>
      <c r="BR14" s="123">
        <v>334000</v>
      </c>
      <c r="BS14" s="124">
        <f>IFERROR(BR14/BN14,"-")</f>
        <v>111333.33333333</v>
      </c>
      <c r="BT14" s="125"/>
      <c r="BU14" s="125"/>
      <c r="BV14" s="125">
        <v>2</v>
      </c>
      <c r="BW14" s="126">
        <v>3</v>
      </c>
      <c r="BX14" s="127">
        <f>IF(P14=0,"",IF(BW14=0,"",(BW14/P14)))</f>
        <v>0.27272727272727</v>
      </c>
      <c r="BY14" s="128">
        <v>1</v>
      </c>
      <c r="BZ14" s="129">
        <f>IFERROR(BY14/BW14,"-")</f>
        <v>0.33333333333333</v>
      </c>
      <c r="CA14" s="130">
        <v>13000</v>
      </c>
      <c r="CB14" s="131">
        <f>IFERROR(CA14/BW14,"-")</f>
        <v>4333.3333333333</v>
      </c>
      <c r="CC14" s="132"/>
      <c r="CD14" s="132"/>
      <c r="CE14" s="132">
        <v>1</v>
      </c>
      <c r="CF14" s="133">
        <v>2</v>
      </c>
      <c r="CG14" s="134">
        <f>IF(P14=0,"",IF(CF14=0,"",(CF14/P14)))</f>
        <v>0.18181818181818</v>
      </c>
      <c r="CH14" s="135">
        <v>1</v>
      </c>
      <c r="CI14" s="136">
        <f>IFERROR(CH14/CF14,"-")</f>
        <v>0.5</v>
      </c>
      <c r="CJ14" s="137">
        <v>245000</v>
      </c>
      <c r="CK14" s="138">
        <f>IFERROR(CJ14/CF14,"-")</f>
        <v>122500</v>
      </c>
      <c r="CL14" s="139"/>
      <c r="CM14" s="139"/>
      <c r="CN14" s="139">
        <v>1</v>
      </c>
      <c r="CO14" s="140">
        <v>4</v>
      </c>
      <c r="CP14" s="141">
        <v>592000</v>
      </c>
      <c r="CQ14" s="141">
        <v>321000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79</v>
      </c>
      <c r="E15" s="203" t="s">
        <v>80</v>
      </c>
      <c r="F15" s="203" t="s">
        <v>64</v>
      </c>
      <c r="G15" s="203" t="s">
        <v>92</v>
      </c>
      <c r="H15" s="90" t="s">
        <v>82</v>
      </c>
      <c r="I15" s="90" t="s">
        <v>83</v>
      </c>
      <c r="J15" s="188"/>
      <c r="K15" s="81">
        <v>18</v>
      </c>
      <c r="L15" s="81">
        <v>0</v>
      </c>
      <c r="M15" s="81">
        <v>53</v>
      </c>
      <c r="N15" s="91">
        <v>4</v>
      </c>
      <c r="O15" s="92">
        <v>0</v>
      </c>
      <c r="P15" s="93">
        <f>N15+O15</f>
        <v>4</v>
      </c>
      <c r="Q15" s="82">
        <f>IFERROR(P15/M15,"-")</f>
        <v>0.075471698113208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0.25</v>
      </c>
      <c r="X15" s="186">
        <v>23000</v>
      </c>
      <c r="Y15" s="187">
        <f>IFERROR(X15/P15,"-")</f>
        <v>5750</v>
      </c>
      <c r="Z15" s="187">
        <f>IFERROR(X15/V15,"-")</f>
        <v>23000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0.5</v>
      </c>
      <c r="BG15" s="112">
        <v>1</v>
      </c>
      <c r="BH15" s="114">
        <f>IFERROR(BG15/BE15,"-")</f>
        <v>0.5</v>
      </c>
      <c r="BI15" s="115">
        <v>23000</v>
      </c>
      <c r="BJ15" s="116">
        <f>IFERROR(BI15/BE15,"-")</f>
        <v>11500</v>
      </c>
      <c r="BK15" s="117"/>
      <c r="BL15" s="117"/>
      <c r="BM15" s="117">
        <v>1</v>
      </c>
      <c r="BN15" s="119">
        <v>2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23000</v>
      </c>
      <c r="CQ15" s="141">
        <v>23000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79</v>
      </c>
      <c r="E16" s="203" t="s">
        <v>85</v>
      </c>
      <c r="F16" s="203" t="s">
        <v>64</v>
      </c>
      <c r="G16" s="203"/>
      <c r="H16" s="90" t="s">
        <v>82</v>
      </c>
      <c r="I16" s="90" t="s">
        <v>86</v>
      </c>
      <c r="J16" s="188"/>
      <c r="K16" s="81">
        <v>11</v>
      </c>
      <c r="L16" s="81">
        <v>0</v>
      </c>
      <c r="M16" s="81">
        <v>73</v>
      </c>
      <c r="N16" s="91">
        <v>2</v>
      </c>
      <c r="O16" s="92">
        <v>0</v>
      </c>
      <c r="P16" s="93">
        <f>N16+O16</f>
        <v>2</v>
      </c>
      <c r="Q16" s="82">
        <f>IFERROR(P16/M16,"-")</f>
        <v>0.027397260273973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1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79</v>
      </c>
      <c r="E17" s="203" t="s">
        <v>88</v>
      </c>
      <c r="F17" s="203" t="s">
        <v>64</v>
      </c>
      <c r="G17" s="203"/>
      <c r="H17" s="90" t="s">
        <v>82</v>
      </c>
      <c r="I17" s="90" t="s">
        <v>89</v>
      </c>
      <c r="J17" s="188"/>
      <c r="K17" s="81">
        <v>10</v>
      </c>
      <c r="L17" s="81">
        <v>0</v>
      </c>
      <c r="M17" s="81">
        <v>17</v>
      </c>
      <c r="N17" s="91">
        <v>1</v>
      </c>
      <c r="O17" s="92">
        <v>0</v>
      </c>
      <c r="P17" s="93">
        <f>N17+O17</f>
        <v>1</v>
      </c>
      <c r="Q17" s="82">
        <f>IFERROR(P17/M17,"-")</f>
        <v>0.058823529411765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1</v>
      </c>
      <c r="W17" s="82">
        <f>IF(P17=0,"-",V17/P17)</f>
        <v>1</v>
      </c>
      <c r="X17" s="186">
        <v>22000</v>
      </c>
      <c r="Y17" s="187">
        <f>IFERROR(X17/P17,"-")</f>
        <v>22000</v>
      </c>
      <c r="Z17" s="187">
        <f>IFERROR(X17/V17,"-")</f>
        <v>22000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>
        <v>1</v>
      </c>
      <c r="BQ17" s="122">
        <f>IFERROR(BP17/BN17,"-")</f>
        <v>1</v>
      </c>
      <c r="BR17" s="123">
        <v>22000</v>
      </c>
      <c r="BS17" s="124">
        <f>IFERROR(BR17/BN17,"-")</f>
        <v>22000</v>
      </c>
      <c r="BT17" s="125"/>
      <c r="BU17" s="125"/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22000</v>
      </c>
      <c r="CQ17" s="141">
        <v>22000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75</v>
      </c>
      <c r="E18" s="203" t="s">
        <v>75</v>
      </c>
      <c r="F18" s="203" t="s">
        <v>76</v>
      </c>
      <c r="G18" s="203"/>
      <c r="H18" s="90"/>
      <c r="I18" s="90"/>
      <c r="J18" s="188"/>
      <c r="K18" s="81">
        <v>188</v>
      </c>
      <c r="L18" s="81">
        <v>71</v>
      </c>
      <c r="M18" s="81">
        <v>46</v>
      </c>
      <c r="N18" s="91">
        <v>18</v>
      </c>
      <c r="O18" s="92">
        <v>0</v>
      </c>
      <c r="P18" s="93">
        <f>N18+O18</f>
        <v>18</v>
      </c>
      <c r="Q18" s="82">
        <f>IFERROR(P18/M18,"-")</f>
        <v>0.39130434782609</v>
      </c>
      <c r="R18" s="81">
        <v>6</v>
      </c>
      <c r="S18" s="81">
        <v>2</v>
      </c>
      <c r="T18" s="82">
        <f>IFERROR(S18/(O18+P18),"-")</f>
        <v>0.11111111111111</v>
      </c>
      <c r="U18" s="182"/>
      <c r="V18" s="84">
        <v>10</v>
      </c>
      <c r="W18" s="82">
        <f>IF(P18=0,"-",V18/P18)</f>
        <v>0.55555555555556</v>
      </c>
      <c r="X18" s="186">
        <v>743000</v>
      </c>
      <c r="Y18" s="187">
        <f>IFERROR(X18/P18,"-")</f>
        <v>41277.777777778</v>
      </c>
      <c r="Z18" s="187">
        <f>IFERROR(X18/V18,"-")</f>
        <v>74300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0.055555555555556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7</v>
      </c>
      <c r="BO18" s="120">
        <f>IF(P18=0,"",IF(BN18=0,"",(BN18/P18)))</f>
        <v>0.38888888888889</v>
      </c>
      <c r="BP18" s="121">
        <v>5</v>
      </c>
      <c r="BQ18" s="122">
        <f>IFERROR(BP18/BN18,"-")</f>
        <v>0.71428571428571</v>
      </c>
      <c r="BR18" s="123">
        <v>656000</v>
      </c>
      <c r="BS18" s="124">
        <f>IFERROR(BR18/BN18,"-")</f>
        <v>93714.285714286</v>
      </c>
      <c r="BT18" s="125"/>
      <c r="BU18" s="125">
        <v>1</v>
      </c>
      <c r="BV18" s="125">
        <v>4</v>
      </c>
      <c r="BW18" s="126">
        <v>7</v>
      </c>
      <c r="BX18" s="127">
        <f>IF(P18=0,"",IF(BW18=0,"",(BW18/P18)))</f>
        <v>0.38888888888889</v>
      </c>
      <c r="BY18" s="128">
        <v>4</v>
      </c>
      <c r="BZ18" s="129">
        <f>IFERROR(BY18/BW18,"-")</f>
        <v>0.57142857142857</v>
      </c>
      <c r="CA18" s="130">
        <v>84000</v>
      </c>
      <c r="CB18" s="131">
        <f>IFERROR(CA18/BW18,"-")</f>
        <v>12000</v>
      </c>
      <c r="CC18" s="132"/>
      <c r="CD18" s="132">
        <v>1</v>
      </c>
      <c r="CE18" s="132">
        <v>3</v>
      </c>
      <c r="CF18" s="133">
        <v>3</v>
      </c>
      <c r="CG18" s="134">
        <f>IF(P18=0,"",IF(CF18=0,"",(CF18/P18)))</f>
        <v>0.16666666666667</v>
      </c>
      <c r="CH18" s="135">
        <v>1</v>
      </c>
      <c r="CI18" s="136">
        <f>IFERROR(CH18/CF18,"-")</f>
        <v>0.33333333333333</v>
      </c>
      <c r="CJ18" s="137">
        <v>3000</v>
      </c>
      <c r="CK18" s="138">
        <f>IFERROR(CJ18/CF18,"-")</f>
        <v>1000</v>
      </c>
      <c r="CL18" s="139">
        <v>1</v>
      </c>
      <c r="CM18" s="139"/>
      <c r="CN18" s="139"/>
      <c r="CO18" s="140">
        <v>10</v>
      </c>
      <c r="CP18" s="141">
        <v>743000</v>
      </c>
      <c r="CQ18" s="141">
        <v>381000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0.21</v>
      </c>
      <c r="B19" s="203" t="s">
        <v>96</v>
      </c>
      <c r="C19" s="203"/>
      <c r="D19" s="203" t="s">
        <v>79</v>
      </c>
      <c r="E19" s="203" t="s">
        <v>80</v>
      </c>
      <c r="F19" s="203" t="s">
        <v>64</v>
      </c>
      <c r="G19" s="203" t="s">
        <v>97</v>
      </c>
      <c r="H19" s="90" t="s">
        <v>98</v>
      </c>
      <c r="I19" s="90" t="s">
        <v>83</v>
      </c>
      <c r="J19" s="188">
        <v>500000</v>
      </c>
      <c r="K19" s="81">
        <v>27</v>
      </c>
      <c r="L19" s="81">
        <v>0</v>
      </c>
      <c r="M19" s="81">
        <v>127</v>
      </c>
      <c r="N19" s="91">
        <v>10</v>
      </c>
      <c r="O19" s="92">
        <v>0</v>
      </c>
      <c r="P19" s="93">
        <f>N19+O19</f>
        <v>10</v>
      </c>
      <c r="Q19" s="82">
        <f>IFERROR(P19/M19,"-")</f>
        <v>0.078740157480315</v>
      </c>
      <c r="R19" s="81">
        <v>0</v>
      </c>
      <c r="S19" s="81">
        <v>4</v>
      </c>
      <c r="T19" s="82">
        <f>IFERROR(S19/(O19+P19),"-")</f>
        <v>0.4</v>
      </c>
      <c r="U19" s="182">
        <f>IFERROR(J19/SUM(P19:P22),"-")</f>
        <v>12500</v>
      </c>
      <c r="V19" s="84">
        <v>1</v>
      </c>
      <c r="W19" s="82">
        <f>IF(P19=0,"-",V19/P19)</f>
        <v>0.1</v>
      </c>
      <c r="X19" s="186">
        <v>3000</v>
      </c>
      <c r="Y19" s="187">
        <f>IFERROR(X19/P19,"-")</f>
        <v>300</v>
      </c>
      <c r="Z19" s="187">
        <f>IFERROR(X19/V19,"-")</f>
        <v>3000</v>
      </c>
      <c r="AA19" s="188">
        <f>SUM(X19:X22)-SUM(J19:J22)</f>
        <v>-395000</v>
      </c>
      <c r="AB19" s="85">
        <f>SUM(X19:X22)/SUM(J19:J22)</f>
        <v>0.21</v>
      </c>
      <c r="AC19" s="79"/>
      <c r="AD19" s="94">
        <v>1</v>
      </c>
      <c r="AE19" s="95">
        <f>IF(P19=0,"",IF(AD19=0,"",(AD19/P19)))</f>
        <v>0.1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0.4</v>
      </c>
      <c r="BP19" s="121">
        <v>1</v>
      </c>
      <c r="BQ19" s="122">
        <f>IFERROR(BP19/BN19,"-")</f>
        <v>0.25</v>
      </c>
      <c r="BR19" s="123">
        <v>3000</v>
      </c>
      <c r="BS19" s="124">
        <f>IFERROR(BR19/BN19,"-")</f>
        <v>750</v>
      </c>
      <c r="BT19" s="125">
        <v>1</v>
      </c>
      <c r="BU19" s="125"/>
      <c r="BV19" s="125"/>
      <c r="BW19" s="126">
        <v>2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79</v>
      </c>
      <c r="E20" s="203" t="s">
        <v>85</v>
      </c>
      <c r="F20" s="203" t="s">
        <v>64</v>
      </c>
      <c r="G20" s="203"/>
      <c r="H20" s="90" t="s">
        <v>98</v>
      </c>
      <c r="I20" s="90" t="s">
        <v>86</v>
      </c>
      <c r="J20" s="188"/>
      <c r="K20" s="81">
        <v>8</v>
      </c>
      <c r="L20" s="81">
        <v>0</v>
      </c>
      <c r="M20" s="81">
        <v>28</v>
      </c>
      <c r="N20" s="91">
        <v>4</v>
      </c>
      <c r="O20" s="92">
        <v>1</v>
      </c>
      <c r="P20" s="93">
        <f>N20+O20</f>
        <v>5</v>
      </c>
      <c r="Q20" s="82">
        <f>IFERROR(P20/M20,"-")</f>
        <v>0.17857142857143</v>
      </c>
      <c r="R20" s="81">
        <v>0</v>
      </c>
      <c r="S20" s="81">
        <v>3</v>
      </c>
      <c r="T20" s="82">
        <f>IFERROR(S20/(O20+P20),"-")</f>
        <v>0.5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3</v>
      </c>
      <c r="BF20" s="113">
        <f>IF(P20=0,"",IF(BE20=0,"",(BE20/P20)))</f>
        <v>0.6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100</v>
      </c>
      <c r="C21" s="203"/>
      <c r="D21" s="203" t="s">
        <v>79</v>
      </c>
      <c r="E21" s="203" t="s">
        <v>88</v>
      </c>
      <c r="F21" s="203" t="s">
        <v>64</v>
      </c>
      <c r="G21" s="203"/>
      <c r="H21" s="90" t="s">
        <v>98</v>
      </c>
      <c r="I21" s="90" t="s">
        <v>89</v>
      </c>
      <c r="J21" s="188"/>
      <c r="K21" s="81">
        <v>19</v>
      </c>
      <c r="L21" s="81">
        <v>0</v>
      </c>
      <c r="M21" s="81">
        <v>45</v>
      </c>
      <c r="N21" s="91">
        <v>10</v>
      </c>
      <c r="O21" s="92">
        <v>0</v>
      </c>
      <c r="P21" s="93">
        <f>N21+O21</f>
        <v>10</v>
      </c>
      <c r="Q21" s="82">
        <f>IFERROR(P21/M21,"-")</f>
        <v>0.22222222222222</v>
      </c>
      <c r="R21" s="81">
        <v>1</v>
      </c>
      <c r="S21" s="81">
        <v>4</v>
      </c>
      <c r="T21" s="82">
        <f>IFERROR(S21/(O21+P21),"-")</f>
        <v>0.4</v>
      </c>
      <c r="U21" s="182"/>
      <c r="V21" s="84">
        <v>1</v>
      </c>
      <c r="W21" s="82">
        <f>IF(P21=0,"-",V21/P21)</f>
        <v>0.1</v>
      </c>
      <c r="X21" s="186">
        <v>3000</v>
      </c>
      <c r="Y21" s="187">
        <f>IFERROR(X21/P21,"-")</f>
        <v>300</v>
      </c>
      <c r="Z21" s="187">
        <f>IFERROR(X21/V21,"-")</f>
        <v>3000</v>
      </c>
      <c r="AA21" s="188"/>
      <c r="AB21" s="85"/>
      <c r="AC21" s="79"/>
      <c r="AD21" s="94">
        <v>1</v>
      </c>
      <c r="AE21" s="95">
        <f>IF(P21=0,"",IF(AD21=0,"",(AD21/P21)))</f>
        <v>0.1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2</v>
      </c>
      <c r="AW21" s="107">
        <f>IF(P21=0,"",IF(AV21=0,"",(AV21/P21)))</f>
        <v>0.2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1</v>
      </c>
      <c r="BF21" s="113">
        <f>IF(P21=0,"",IF(BE21=0,"",(BE21/P21)))</f>
        <v>0.1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6</v>
      </c>
      <c r="BO21" s="120">
        <f>IF(P21=0,"",IF(BN21=0,"",(BN21/P21)))</f>
        <v>0.6</v>
      </c>
      <c r="BP21" s="121">
        <v>1</v>
      </c>
      <c r="BQ21" s="122">
        <f>IFERROR(BP21/BN21,"-")</f>
        <v>0.16666666666667</v>
      </c>
      <c r="BR21" s="123">
        <v>3000</v>
      </c>
      <c r="BS21" s="124">
        <f>IFERROR(BR21/BN21,"-")</f>
        <v>500</v>
      </c>
      <c r="BT21" s="125">
        <v>1</v>
      </c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101</v>
      </c>
      <c r="C22" s="203"/>
      <c r="D22" s="203" t="s">
        <v>75</v>
      </c>
      <c r="E22" s="203" t="s">
        <v>75</v>
      </c>
      <c r="F22" s="203" t="s">
        <v>76</v>
      </c>
      <c r="G22" s="203"/>
      <c r="H22" s="90"/>
      <c r="I22" s="90"/>
      <c r="J22" s="188"/>
      <c r="K22" s="81">
        <v>105</v>
      </c>
      <c r="L22" s="81">
        <v>66</v>
      </c>
      <c r="M22" s="81">
        <v>27</v>
      </c>
      <c r="N22" s="91">
        <v>14</v>
      </c>
      <c r="O22" s="92">
        <v>1</v>
      </c>
      <c r="P22" s="93">
        <f>N22+O22</f>
        <v>15</v>
      </c>
      <c r="Q22" s="82">
        <f>IFERROR(P22/M22,"-")</f>
        <v>0.55555555555556</v>
      </c>
      <c r="R22" s="81">
        <v>2</v>
      </c>
      <c r="S22" s="81">
        <v>5</v>
      </c>
      <c r="T22" s="82">
        <f>IFERROR(S22/(O22+P22),"-")</f>
        <v>0.3125</v>
      </c>
      <c r="U22" s="182"/>
      <c r="V22" s="84">
        <v>4</v>
      </c>
      <c r="W22" s="82">
        <f>IF(P22=0,"-",V22/P22)</f>
        <v>0.26666666666667</v>
      </c>
      <c r="X22" s="186">
        <v>99000</v>
      </c>
      <c r="Y22" s="187">
        <f>IFERROR(X22/P22,"-")</f>
        <v>6600</v>
      </c>
      <c r="Z22" s="187">
        <f>IFERROR(X22/V22,"-")</f>
        <v>24750</v>
      </c>
      <c r="AA22" s="188"/>
      <c r="AB22" s="85"/>
      <c r="AC22" s="79"/>
      <c r="AD22" s="94">
        <v>1</v>
      </c>
      <c r="AE22" s="95">
        <f>IF(P22=0,"",IF(AD22=0,"",(AD22/P22)))</f>
        <v>0.066666666666667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9</v>
      </c>
      <c r="BO22" s="120">
        <f>IF(P22=0,"",IF(BN22=0,"",(BN22/P22)))</f>
        <v>0.6</v>
      </c>
      <c r="BP22" s="121">
        <v>2</v>
      </c>
      <c r="BQ22" s="122">
        <f>IFERROR(BP22/BN22,"-")</f>
        <v>0.22222222222222</v>
      </c>
      <c r="BR22" s="123">
        <v>8000</v>
      </c>
      <c r="BS22" s="124">
        <f>IFERROR(BR22/BN22,"-")</f>
        <v>888.88888888889</v>
      </c>
      <c r="BT22" s="125">
        <v>2</v>
      </c>
      <c r="BU22" s="125"/>
      <c r="BV22" s="125"/>
      <c r="BW22" s="126">
        <v>5</v>
      </c>
      <c r="BX22" s="127">
        <f>IF(P22=0,"",IF(BW22=0,"",(BW22/P22)))</f>
        <v>0.33333333333333</v>
      </c>
      <c r="BY22" s="128">
        <v>2</v>
      </c>
      <c r="BZ22" s="129">
        <f>IFERROR(BY22/BW22,"-")</f>
        <v>0.4</v>
      </c>
      <c r="CA22" s="130">
        <v>96000</v>
      </c>
      <c r="CB22" s="131">
        <f>IFERROR(CA22/BW22,"-")</f>
        <v>19200</v>
      </c>
      <c r="CC22" s="132">
        <v>1</v>
      </c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4</v>
      </c>
      <c r="CP22" s="141">
        <v>99000</v>
      </c>
      <c r="CQ22" s="141">
        <v>93000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5.2333333333333</v>
      </c>
      <c r="B23" s="203" t="s">
        <v>102</v>
      </c>
      <c r="C23" s="203"/>
      <c r="D23" s="203" t="s">
        <v>103</v>
      </c>
      <c r="E23" s="203" t="s">
        <v>104</v>
      </c>
      <c r="F23" s="203" t="s">
        <v>64</v>
      </c>
      <c r="G23" s="203" t="s">
        <v>65</v>
      </c>
      <c r="H23" s="90" t="s">
        <v>105</v>
      </c>
      <c r="I23" s="204" t="s">
        <v>106</v>
      </c>
      <c r="J23" s="188">
        <v>120000</v>
      </c>
      <c r="K23" s="81">
        <v>23</v>
      </c>
      <c r="L23" s="81">
        <v>0</v>
      </c>
      <c r="M23" s="81">
        <v>69</v>
      </c>
      <c r="N23" s="91">
        <v>6</v>
      </c>
      <c r="O23" s="92">
        <v>0</v>
      </c>
      <c r="P23" s="93">
        <f>N23+O23</f>
        <v>6</v>
      </c>
      <c r="Q23" s="82">
        <f>IFERROR(P23/M23,"-")</f>
        <v>0.08695652173913</v>
      </c>
      <c r="R23" s="81">
        <v>0</v>
      </c>
      <c r="S23" s="81">
        <v>3</v>
      </c>
      <c r="T23" s="82">
        <f>IFERROR(S23/(O23+P23),"-")</f>
        <v>0.5</v>
      </c>
      <c r="U23" s="182">
        <f>IFERROR(J23/SUM(P23:P24),"-")</f>
        <v>7500</v>
      </c>
      <c r="V23" s="84">
        <v>5</v>
      </c>
      <c r="W23" s="82">
        <f>IF(P23=0,"-",V23/P23)</f>
        <v>0.83333333333333</v>
      </c>
      <c r="X23" s="186">
        <v>33000</v>
      </c>
      <c r="Y23" s="187">
        <f>IFERROR(X23/P23,"-")</f>
        <v>5500</v>
      </c>
      <c r="Z23" s="187">
        <f>IFERROR(X23/V23,"-")</f>
        <v>6600</v>
      </c>
      <c r="AA23" s="188">
        <f>SUM(X23:X24)-SUM(J23:J24)</f>
        <v>508000</v>
      </c>
      <c r="AB23" s="85">
        <f>SUM(X23:X24)/SUM(J23:J24)</f>
        <v>5.2333333333333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4</v>
      </c>
      <c r="BF23" s="113">
        <f>IF(P23=0,"",IF(BE23=0,"",(BE23/P23)))</f>
        <v>0.66666666666667</v>
      </c>
      <c r="BG23" s="112">
        <v>3</v>
      </c>
      <c r="BH23" s="114">
        <f>IFERROR(BG23/BE23,"-")</f>
        <v>0.75</v>
      </c>
      <c r="BI23" s="115">
        <v>19000</v>
      </c>
      <c r="BJ23" s="116">
        <f>IFERROR(BI23/BE23,"-")</f>
        <v>4750</v>
      </c>
      <c r="BK23" s="117">
        <v>1</v>
      </c>
      <c r="BL23" s="117">
        <v>2</v>
      </c>
      <c r="BM23" s="117"/>
      <c r="BN23" s="119">
        <v>1</v>
      </c>
      <c r="BO23" s="120">
        <f>IF(P23=0,"",IF(BN23=0,"",(BN23/P23)))</f>
        <v>0.16666666666667</v>
      </c>
      <c r="BP23" s="121">
        <v>1</v>
      </c>
      <c r="BQ23" s="122">
        <f>IFERROR(BP23/BN23,"-")</f>
        <v>1</v>
      </c>
      <c r="BR23" s="123">
        <v>4000</v>
      </c>
      <c r="BS23" s="124">
        <f>IFERROR(BR23/BN23,"-")</f>
        <v>4000</v>
      </c>
      <c r="BT23" s="125"/>
      <c r="BU23" s="125">
        <v>1</v>
      </c>
      <c r="BV23" s="125"/>
      <c r="BW23" s="126">
        <v>1</v>
      </c>
      <c r="BX23" s="127">
        <f>IF(P23=0,"",IF(BW23=0,"",(BW23/P23)))</f>
        <v>0.16666666666667</v>
      </c>
      <c r="BY23" s="128">
        <v>1</v>
      </c>
      <c r="BZ23" s="129">
        <f>IFERROR(BY23/BW23,"-")</f>
        <v>1</v>
      </c>
      <c r="CA23" s="130">
        <v>10000</v>
      </c>
      <c r="CB23" s="131">
        <f>IFERROR(CA23/BW23,"-")</f>
        <v>10000</v>
      </c>
      <c r="CC23" s="132"/>
      <c r="CD23" s="132">
        <v>1</v>
      </c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5</v>
      </c>
      <c r="CP23" s="141">
        <v>33000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107</v>
      </c>
      <c r="C24" s="203"/>
      <c r="D24" s="203" t="s">
        <v>103</v>
      </c>
      <c r="E24" s="203" t="s">
        <v>104</v>
      </c>
      <c r="F24" s="203" t="s">
        <v>76</v>
      </c>
      <c r="G24" s="203"/>
      <c r="H24" s="90"/>
      <c r="I24" s="90"/>
      <c r="J24" s="188"/>
      <c r="K24" s="81">
        <v>75</v>
      </c>
      <c r="L24" s="81">
        <v>32</v>
      </c>
      <c r="M24" s="81">
        <v>51</v>
      </c>
      <c r="N24" s="91">
        <v>10</v>
      </c>
      <c r="O24" s="92">
        <v>0</v>
      </c>
      <c r="P24" s="93">
        <f>N24+O24</f>
        <v>10</v>
      </c>
      <c r="Q24" s="82">
        <f>IFERROR(P24/M24,"-")</f>
        <v>0.19607843137255</v>
      </c>
      <c r="R24" s="81">
        <v>3</v>
      </c>
      <c r="S24" s="81">
        <v>2</v>
      </c>
      <c r="T24" s="82">
        <f>IFERROR(S24/(O24+P24),"-")</f>
        <v>0.2</v>
      </c>
      <c r="U24" s="182"/>
      <c r="V24" s="84">
        <v>4</v>
      </c>
      <c r="W24" s="82">
        <f>IF(P24=0,"-",V24/P24)</f>
        <v>0.4</v>
      </c>
      <c r="X24" s="186">
        <v>595000</v>
      </c>
      <c r="Y24" s="187">
        <f>IFERROR(X24/P24,"-")</f>
        <v>59500</v>
      </c>
      <c r="Z24" s="187">
        <f>IFERROR(X24/V24,"-")</f>
        <v>148750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</v>
      </c>
      <c r="BF24" s="113">
        <f>IF(P24=0,"",IF(BE24=0,"",(BE24/P24)))</f>
        <v>0.1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0.3</v>
      </c>
      <c r="BP24" s="121">
        <v>1</v>
      </c>
      <c r="BQ24" s="122">
        <f>IFERROR(BP24/BN24,"-")</f>
        <v>0.33333333333333</v>
      </c>
      <c r="BR24" s="123">
        <v>41000</v>
      </c>
      <c r="BS24" s="124">
        <f>IFERROR(BR24/BN24,"-")</f>
        <v>13666.666666667</v>
      </c>
      <c r="BT24" s="125"/>
      <c r="BU24" s="125"/>
      <c r="BV24" s="125">
        <v>1</v>
      </c>
      <c r="BW24" s="126">
        <v>4</v>
      </c>
      <c r="BX24" s="127">
        <f>IF(P24=0,"",IF(BW24=0,"",(BW24/P24)))</f>
        <v>0.4</v>
      </c>
      <c r="BY24" s="128">
        <v>2</v>
      </c>
      <c r="BZ24" s="129">
        <f>IFERROR(BY24/BW24,"-")</f>
        <v>0.5</v>
      </c>
      <c r="CA24" s="130">
        <v>443000</v>
      </c>
      <c r="CB24" s="131">
        <f>IFERROR(CA24/BW24,"-")</f>
        <v>110750</v>
      </c>
      <c r="CC24" s="132">
        <v>1</v>
      </c>
      <c r="CD24" s="132"/>
      <c r="CE24" s="132">
        <v>1</v>
      </c>
      <c r="CF24" s="133">
        <v>1</v>
      </c>
      <c r="CG24" s="134">
        <f>IF(P24=0,"",IF(CF24=0,"",(CF24/P24)))</f>
        <v>0.1</v>
      </c>
      <c r="CH24" s="135">
        <v>1</v>
      </c>
      <c r="CI24" s="136">
        <f>IFERROR(CH24/CF24,"-")</f>
        <v>1</v>
      </c>
      <c r="CJ24" s="137">
        <v>111000</v>
      </c>
      <c r="CK24" s="138">
        <f>IFERROR(CJ24/CF24,"-")</f>
        <v>111000</v>
      </c>
      <c r="CL24" s="139"/>
      <c r="CM24" s="139"/>
      <c r="CN24" s="139">
        <v>1</v>
      </c>
      <c r="CO24" s="140">
        <v>4</v>
      </c>
      <c r="CP24" s="141">
        <v>595000</v>
      </c>
      <c r="CQ24" s="141">
        <v>440000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0.2</v>
      </c>
      <c r="B25" s="203" t="s">
        <v>108</v>
      </c>
      <c r="C25" s="203"/>
      <c r="D25" s="203" t="s">
        <v>109</v>
      </c>
      <c r="E25" s="203" t="s">
        <v>110</v>
      </c>
      <c r="F25" s="203" t="s">
        <v>64</v>
      </c>
      <c r="G25" s="203" t="s">
        <v>69</v>
      </c>
      <c r="H25" s="90" t="s">
        <v>105</v>
      </c>
      <c r="I25" s="204" t="s">
        <v>106</v>
      </c>
      <c r="J25" s="188">
        <v>150000</v>
      </c>
      <c r="K25" s="81">
        <v>17</v>
      </c>
      <c r="L25" s="81">
        <v>0</v>
      </c>
      <c r="M25" s="81">
        <v>52</v>
      </c>
      <c r="N25" s="91">
        <v>3</v>
      </c>
      <c r="O25" s="92">
        <v>0</v>
      </c>
      <c r="P25" s="93">
        <f>N25+O25</f>
        <v>3</v>
      </c>
      <c r="Q25" s="82">
        <f>IFERROR(P25/M25,"-")</f>
        <v>0.057692307692308</v>
      </c>
      <c r="R25" s="81">
        <v>0</v>
      </c>
      <c r="S25" s="81">
        <v>0</v>
      </c>
      <c r="T25" s="82">
        <f>IFERROR(S25/(O25+P25),"-")</f>
        <v>0</v>
      </c>
      <c r="U25" s="182">
        <f>IFERROR(J25/SUM(P25:P26),"-")</f>
        <v>12500</v>
      </c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>
        <f>SUM(X25:X26)-SUM(J25:J26)</f>
        <v>-120000</v>
      </c>
      <c r="AB25" s="85">
        <f>SUM(X25:X26)/SUM(J25:J26)</f>
        <v>0.2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111</v>
      </c>
      <c r="C26" s="203"/>
      <c r="D26" s="203" t="s">
        <v>109</v>
      </c>
      <c r="E26" s="203" t="s">
        <v>110</v>
      </c>
      <c r="F26" s="203" t="s">
        <v>76</v>
      </c>
      <c r="G26" s="203"/>
      <c r="H26" s="90"/>
      <c r="I26" s="90"/>
      <c r="J26" s="188"/>
      <c r="K26" s="81">
        <v>42</v>
      </c>
      <c r="L26" s="81">
        <v>25</v>
      </c>
      <c r="M26" s="81">
        <v>21</v>
      </c>
      <c r="N26" s="91">
        <v>9</v>
      </c>
      <c r="O26" s="92">
        <v>0</v>
      </c>
      <c r="P26" s="93">
        <f>N26+O26</f>
        <v>9</v>
      </c>
      <c r="Q26" s="82">
        <f>IFERROR(P26/M26,"-")</f>
        <v>0.42857142857143</v>
      </c>
      <c r="R26" s="81">
        <v>3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0.11111111111111</v>
      </c>
      <c r="X26" s="186">
        <v>30000</v>
      </c>
      <c r="Y26" s="187">
        <f>IFERROR(X26/P26,"-")</f>
        <v>3333.3333333333</v>
      </c>
      <c r="Z26" s="187">
        <f>IFERROR(X26/V26,"-")</f>
        <v>30000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0.11111111111111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</v>
      </c>
      <c r="BF26" s="113">
        <f>IF(P26=0,"",IF(BE26=0,"",(BE26/P26)))</f>
        <v>0.11111111111111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1</v>
      </c>
      <c r="BO26" s="120">
        <f>IF(P26=0,"",IF(BN26=0,"",(BN26/P26)))</f>
        <v>0.11111111111111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6</v>
      </c>
      <c r="BX26" s="127">
        <f>IF(P26=0,"",IF(BW26=0,"",(BW26/P26)))</f>
        <v>0.66666666666667</v>
      </c>
      <c r="BY26" s="128">
        <v>1</v>
      </c>
      <c r="BZ26" s="129">
        <f>IFERROR(BY26/BW26,"-")</f>
        <v>0.16666666666667</v>
      </c>
      <c r="CA26" s="130">
        <v>30000</v>
      </c>
      <c r="CB26" s="131">
        <f>IFERROR(CA26/BW26,"-")</f>
        <v>5000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30000</v>
      </c>
      <c r="CQ26" s="141">
        <v>30000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4.0384615384615</v>
      </c>
      <c r="B27" s="203" t="s">
        <v>112</v>
      </c>
      <c r="C27" s="203"/>
      <c r="D27" s="203" t="s">
        <v>113</v>
      </c>
      <c r="E27" s="203" t="s">
        <v>114</v>
      </c>
      <c r="F27" s="203" t="s">
        <v>64</v>
      </c>
      <c r="G27" s="203" t="s">
        <v>81</v>
      </c>
      <c r="H27" s="90" t="s">
        <v>105</v>
      </c>
      <c r="I27" s="204" t="s">
        <v>106</v>
      </c>
      <c r="J27" s="188">
        <v>130000</v>
      </c>
      <c r="K27" s="81">
        <v>5</v>
      </c>
      <c r="L27" s="81">
        <v>0</v>
      </c>
      <c r="M27" s="81">
        <v>40</v>
      </c>
      <c r="N27" s="91">
        <v>1</v>
      </c>
      <c r="O27" s="92">
        <v>0</v>
      </c>
      <c r="P27" s="93">
        <f>N27+O27</f>
        <v>1</v>
      </c>
      <c r="Q27" s="82">
        <f>IFERROR(P27/M27,"-")</f>
        <v>0.025</v>
      </c>
      <c r="R27" s="81">
        <v>1</v>
      </c>
      <c r="S27" s="81">
        <v>0</v>
      </c>
      <c r="T27" s="82">
        <f>IFERROR(S27/(O27+P27),"-")</f>
        <v>0</v>
      </c>
      <c r="U27" s="182">
        <f>IFERROR(J27/SUM(P27:P28),"-")</f>
        <v>21666.666666667</v>
      </c>
      <c r="V27" s="84">
        <v>1</v>
      </c>
      <c r="W27" s="82">
        <f>IF(P27=0,"-",V27/P27)</f>
        <v>1</v>
      </c>
      <c r="X27" s="186">
        <v>100000</v>
      </c>
      <c r="Y27" s="187">
        <f>IFERROR(X27/P27,"-")</f>
        <v>100000</v>
      </c>
      <c r="Z27" s="187">
        <f>IFERROR(X27/V27,"-")</f>
        <v>100000</v>
      </c>
      <c r="AA27" s="188">
        <f>SUM(X27:X28)-SUM(J27:J28)</f>
        <v>395000</v>
      </c>
      <c r="AB27" s="85">
        <f>SUM(X27:X28)/SUM(J27:J28)</f>
        <v>4.0384615384615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1</v>
      </c>
      <c r="BY27" s="128">
        <v>1</v>
      </c>
      <c r="BZ27" s="129">
        <f>IFERROR(BY27/BW27,"-")</f>
        <v>1</v>
      </c>
      <c r="CA27" s="130">
        <v>100000</v>
      </c>
      <c r="CB27" s="131">
        <f>IFERROR(CA27/BW27,"-")</f>
        <v>100000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100000</v>
      </c>
      <c r="CQ27" s="141">
        <v>100000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115</v>
      </c>
      <c r="C28" s="203"/>
      <c r="D28" s="203" t="s">
        <v>113</v>
      </c>
      <c r="E28" s="203" t="s">
        <v>114</v>
      </c>
      <c r="F28" s="203" t="s">
        <v>76</v>
      </c>
      <c r="G28" s="203"/>
      <c r="H28" s="90"/>
      <c r="I28" s="90"/>
      <c r="J28" s="188"/>
      <c r="K28" s="81">
        <v>32</v>
      </c>
      <c r="L28" s="81">
        <v>21</v>
      </c>
      <c r="M28" s="81">
        <v>19</v>
      </c>
      <c r="N28" s="91">
        <v>5</v>
      </c>
      <c r="O28" s="92">
        <v>0</v>
      </c>
      <c r="P28" s="93">
        <f>N28+O28</f>
        <v>5</v>
      </c>
      <c r="Q28" s="82">
        <f>IFERROR(P28/M28,"-")</f>
        <v>0.26315789473684</v>
      </c>
      <c r="R28" s="81">
        <v>1</v>
      </c>
      <c r="S28" s="81">
        <v>1</v>
      </c>
      <c r="T28" s="82">
        <f>IFERROR(S28/(O28+P28),"-")</f>
        <v>0.2</v>
      </c>
      <c r="U28" s="182"/>
      <c r="V28" s="84">
        <v>1</v>
      </c>
      <c r="W28" s="82">
        <f>IF(P28=0,"-",V28/P28)</f>
        <v>0.2</v>
      </c>
      <c r="X28" s="186">
        <v>425000</v>
      </c>
      <c r="Y28" s="187">
        <f>IFERROR(X28/P28,"-")</f>
        <v>85000</v>
      </c>
      <c r="Z28" s="187">
        <f>IFERROR(X28/V28,"-")</f>
        <v>425000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4</v>
      </c>
      <c r="BX28" s="127">
        <f>IF(P28=0,"",IF(BW28=0,"",(BW28/P28)))</f>
        <v>0.8</v>
      </c>
      <c r="BY28" s="128">
        <v>1</v>
      </c>
      <c r="BZ28" s="129">
        <f>IFERROR(BY28/BW28,"-")</f>
        <v>0.25</v>
      </c>
      <c r="CA28" s="130">
        <v>425000</v>
      </c>
      <c r="CB28" s="131">
        <f>IFERROR(CA28/BW28,"-")</f>
        <v>106250</v>
      </c>
      <c r="CC28" s="132"/>
      <c r="CD28" s="132"/>
      <c r="CE28" s="132">
        <v>1</v>
      </c>
      <c r="CF28" s="133">
        <v>1</v>
      </c>
      <c r="CG28" s="134">
        <f>IF(P28=0,"",IF(CF28=0,"",(CF28/P28)))</f>
        <v>0.2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425000</v>
      </c>
      <c r="CQ28" s="141">
        <v>425000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0.061538461538462</v>
      </c>
      <c r="B29" s="203" t="s">
        <v>116</v>
      </c>
      <c r="C29" s="203"/>
      <c r="D29" s="203" t="s">
        <v>113</v>
      </c>
      <c r="E29" s="203" t="s">
        <v>117</v>
      </c>
      <c r="F29" s="203" t="s">
        <v>64</v>
      </c>
      <c r="G29" s="203" t="s">
        <v>92</v>
      </c>
      <c r="H29" s="90" t="s">
        <v>105</v>
      </c>
      <c r="I29" s="204" t="s">
        <v>118</v>
      </c>
      <c r="J29" s="188">
        <v>130000</v>
      </c>
      <c r="K29" s="81">
        <v>5</v>
      </c>
      <c r="L29" s="81">
        <v>0</v>
      </c>
      <c r="M29" s="81">
        <v>29</v>
      </c>
      <c r="N29" s="91">
        <v>1</v>
      </c>
      <c r="O29" s="92">
        <v>0</v>
      </c>
      <c r="P29" s="93">
        <f>N29+O29</f>
        <v>1</v>
      </c>
      <c r="Q29" s="82">
        <f>IFERROR(P29/M29,"-")</f>
        <v>0.03448275862069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18571.428571429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-122000</v>
      </c>
      <c r="AB29" s="85">
        <f>SUM(X29:X30)/SUM(J29:J30)</f>
        <v>0.061538461538462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113</v>
      </c>
      <c r="E30" s="203" t="s">
        <v>117</v>
      </c>
      <c r="F30" s="203" t="s">
        <v>76</v>
      </c>
      <c r="G30" s="203"/>
      <c r="H30" s="90"/>
      <c r="I30" s="90"/>
      <c r="J30" s="188"/>
      <c r="K30" s="81">
        <v>26</v>
      </c>
      <c r="L30" s="81">
        <v>21</v>
      </c>
      <c r="M30" s="81">
        <v>13</v>
      </c>
      <c r="N30" s="91">
        <v>6</v>
      </c>
      <c r="O30" s="92">
        <v>0</v>
      </c>
      <c r="P30" s="93">
        <f>N30+O30</f>
        <v>6</v>
      </c>
      <c r="Q30" s="82">
        <f>IFERROR(P30/M30,"-")</f>
        <v>0.46153846153846</v>
      </c>
      <c r="R30" s="81">
        <v>1</v>
      </c>
      <c r="S30" s="81">
        <v>1</v>
      </c>
      <c r="T30" s="82">
        <f>IFERROR(S30/(O30+P30),"-")</f>
        <v>0.16666666666667</v>
      </c>
      <c r="U30" s="182"/>
      <c r="V30" s="84">
        <v>1</v>
      </c>
      <c r="W30" s="82">
        <f>IF(P30=0,"-",V30/P30)</f>
        <v>0.16666666666667</v>
      </c>
      <c r="X30" s="186">
        <v>8000</v>
      </c>
      <c r="Y30" s="187">
        <f>IFERROR(X30/P30,"-")</f>
        <v>1333.3333333333</v>
      </c>
      <c r="Z30" s="187">
        <f>IFERROR(X30/V30,"-")</f>
        <v>8000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0.33333333333333</v>
      </c>
      <c r="BY30" s="128">
        <v>1</v>
      </c>
      <c r="BZ30" s="129">
        <f>IFERROR(BY30/BW30,"-")</f>
        <v>0.5</v>
      </c>
      <c r="CA30" s="130">
        <v>8000</v>
      </c>
      <c r="CB30" s="131">
        <f>IFERROR(CA30/BW30,"-")</f>
        <v>4000</v>
      </c>
      <c r="CC30" s="132"/>
      <c r="CD30" s="132">
        <v>1</v>
      </c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8000</v>
      </c>
      <c r="CQ30" s="141">
        <v>8000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0.908</v>
      </c>
      <c r="B31" s="203" t="s">
        <v>120</v>
      </c>
      <c r="C31" s="203"/>
      <c r="D31" s="203" t="s">
        <v>121</v>
      </c>
      <c r="E31" s="203" t="s">
        <v>122</v>
      </c>
      <c r="F31" s="203" t="s">
        <v>64</v>
      </c>
      <c r="G31" s="203" t="s">
        <v>123</v>
      </c>
      <c r="H31" s="90" t="s">
        <v>124</v>
      </c>
      <c r="I31" s="204" t="s">
        <v>67</v>
      </c>
      <c r="J31" s="188">
        <v>250000</v>
      </c>
      <c r="K31" s="81">
        <v>40</v>
      </c>
      <c r="L31" s="81">
        <v>0</v>
      </c>
      <c r="M31" s="81">
        <v>97</v>
      </c>
      <c r="N31" s="91">
        <v>10</v>
      </c>
      <c r="O31" s="92">
        <v>0</v>
      </c>
      <c r="P31" s="93">
        <f>N31+O31</f>
        <v>10</v>
      </c>
      <c r="Q31" s="82">
        <f>IFERROR(P31/M31,"-")</f>
        <v>0.10309278350515</v>
      </c>
      <c r="R31" s="81">
        <v>2</v>
      </c>
      <c r="S31" s="81">
        <v>1</v>
      </c>
      <c r="T31" s="82">
        <f>IFERROR(S31/(O31+P31),"-")</f>
        <v>0.1</v>
      </c>
      <c r="U31" s="182">
        <f>IFERROR(J31/SUM(P31:P32),"-")</f>
        <v>10869.565217391</v>
      </c>
      <c r="V31" s="84">
        <v>5</v>
      </c>
      <c r="W31" s="82">
        <f>IF(P31=0,"-",V31/P31)</f>
        <v>0.5</v>
      </c>
      <c r="X31" s="186">
        <v>65000</v>
      </c>
      <c r="Y31" s="187">
        <f>IFERROR(X31/P31,"-")</f>
        <v>6500</v>
      </c>
      <c r="Z31" s="187">
        <f>IFERROR(X31/V31,"-")</f>
        <v>13000</v>
      </c>
      <c r="AA31" s="188">
        <f>SUM(X31:X32)-SUM(J31:J32)</f>
        <v>-23000</v>
      </c>
      <c r="AB31" s="85">
        <f>SUM(X31:X32)/SUM(J31:J32)</f>
        <v>0.908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</v>
      </c>
      <c r="AX31" s="106">
        <v>1</v>
      </c>
      <c r="AY31" s="108">
        <f>IFERROR(AX31/AV31,"-")</f>
        <v>1</v>
      </c>
      <c r="AZ31" s="109">
        <v>5000</v>
      </c>
      <c r="BA31" s="110">
        <f>IFERROR(AZ31/AV31,"-")</f>
        <v>5000</v>
      </c>
      <c r="BB31" s="111">
        <v>1</v>
      </c>
      <c r="BC31" s="111"/>
      <c r="BD31" s="111"/>
      <c r="BE31" s="112">
        <v>5</v>
      </c>
      <c r="BF31" s="113">
        <f>IF(P31=0,"",IF(BE31=0,"",(BE31/P31)))</f>
        <v>0.5</v>
      </c>
      <c r="BG31" s="112">
        <v>2</v>
      </c>
      <c r="BH31" s="114">
        <f>IFERROR(BG31/BE31,"-")</f>
        <v>0.4</v>
      </c>
      <c r="BI31" s="115">
        <v>19000</v>
      </c>
      <c r="BJ31" s="116">
        <f>IFERROR(BI31/BE31,"-")</f>
        <v>3800</v>
      </c>
      <c r="BK31" s="117">
        <v>1</v>
      </c>
      <c r="BL31" s="117"/>
      <c r="BM31" s="117">
        <v>1</v>
      </c>
      <c r="BN31" s="119">
        <v>2</v>
      </c>
      <c r="BO31" s="120">
        <f>IF(P31=0,"",IF(BN31=0,"",(BN31/P31)))</f>
        <v>0.2</v>
      </c>
      <c r="BP31" s="121">
        <v>2</v>
      </c>
      <c r="BQ31" s="122">
        <f>IFERROR(BP31/BN31,"-")</f>
        <v>1</v>
      </c>
      <c r="BR31" s="123">
        <v>41000</v>
      </c>
      <c r="BS31" s="124">
        <f>IFERROR(BR31/BN31,"-")</f>
        <v>20500</v>
      </c>
      <c r="BT31" s="125">
        <v>1</v>
      </c>
      <c r="BU31" s="125"/>
      <c r="BV31" s="125">
        <v>1</v>
      </c>
      <c r="BW31" s="126">
        <v>2</v>
      </c>
      <c r="BX31" s="127">
        <f>IF(P31=0,"",IF(BW31=0,"",(BW31/P31)))</f>
        <v>0.2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5</v>
      </c>
      <c r="CP31" s="141">
        <v>65000</v>
      </c>
      <c r="CQ31" s="141">
        <v>38000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121</v>
      </c>
      <c r="E32" s="203" t="s">
        <v>122</v>
      </c>
      <c r="F32" s="203" t="s">
        <v>76</v>
      </c>
      <c r="G32" s="203"/>
      <c r="H32" s="90"/>
      <c r="I32" s="90"/>
      <c r="J32" s="188"/>
      <c r="K32" s="81">
        <v>74</v>
      </c>
      <c r="L32" s="81">
        <v>49</v>
      </c>
      <c r="M32" s="81">
        <v>23</v>
      </c>
      <c r="N32" s="91">
        <v>13</v>
      </c>
      <c r="O32" s="92">
        <v>0</v>
      </c>
      <c r="P32" s="93">
        <f>N32+O32</f>
        <v>13</v>
      </c>
      <c r="Q32" s="82">
        <f>IFERROR(P32/M32,"-")</f>
        <v>0.56521739130435</v>
      </c>
      <c r="R32" s="81">
        <v>5</v>
      </c>
      <c r="S32" s="81">
        <v>2</v>
      </c>
      <c r="T32" s="82">
        <f>IFERROR(S32/(O32+P32),"-")</f>
        <v>0.15384615384615</v>
      </c>
      <c r="U32" s="182"/>
      <c r="V32" s="84">
        <v>5</v>
      </c>
      <c r="W32" s="82">
        <f>IF(P32=0,"-",V32/P32)</f>
        <v>0.38461538461538</v>
      </c>
      <c r="X32" s="186">
        <v>162000</v>
      </c>
      <c r="Y32" s="187">
        <f>IFERROR(X32/P32,"-")</f>
        <v>12461.538461538</v>
      </c>
      <c r="Z32" s="187">
        <f>IFERROR(X32/V32,"-")</f>
        <v>32400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2</v>
      </c>
      <c r="AW32" s="107">
        <f>IF(P32=0,"",IF(AV32=0,"",(AV32/P32)))</f>
        <v>0.15384615384615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3</v>
      </c>
      <c r="BF32" s="113">
        <f>IF(P32=0,"",IF(BE32=0,"",(BE32/P32)))</f>
        <v>0.23076923076923</v>
      </c>
      <c r="BG32" s="112">
        <v>2</v>
      </c>
      <c r="BH32" s="114">
        <f>IFERROR(BG32/BE32,"-")</f>
        <v>0.66666666666667</v>
      </c>
      <c r="BI32" s="115">
        <v>8000</v>
      </c>
      <c r="BJ32" s="116">
        <f>IFERROR(BI32/BE32,"-")</f>
        <v>2666.6666666667</v>
      </c>
      <c r="BK32" s="117">
        <v>2</v>
      </c>
      <c r="BL32" s="117"/>
      <c r="BM32" s="117"/>
      <c r="BN32" s="119">
        <v>5</v>
      </c>
      <c r="BO32" s="120">
        <f>IF(P32=0,"",IF(BN32=0,"",(BN32/P32)))</f>
        <v>0.38461538461538</v>
      </c>
      <c r="BP32" s="121">
        <v>2</v>
      </c>
      <c r="BQ32" s="122">
        <f>IFERROR(BP32/BN32,"-")</f>
        <v>0.4</v>
      </c>
      <c r="BR32" s="123">
        <v>9000</v>
      </c>
      <c r="BS32" s="124">
        <f>IFERROR(BR32/BN32,"-")</f>
        <v>1800</v>
      </c>
      <c r="BT32" s="125">
        <v>1</v>
      </c>
      <c r="BU32" s="125">
        <v>1</v>
      </c>
      <c r="BV32" s="125"/>
      <c r="BW32" s="126">
        <v>3</v>
      </c>
      <c r="BX32" s="127">
        <f>IF(P32=0,"",IF(BW32=0,"",(BW32/P32)))</f>
        <v>0.23076923076923</v>
      </c>
      <c r="BY32" s="128">
        <v>1</v>
      </c>
      <c r="BZ32" s="129">
        <f>IFERROR(BY32/BW32,"-")</f>
        <v>0.33333333333333</v>
      </c>
      <c r="CA32" s="130">
        <v>145000</v>
      </c>
      <c r="CB32" s="131">
        <f>IFERROR(CA32/BW32,"-")</f>
        <v>48333.333333333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5</v>
      </c>
      <c r="CP32" s="141">
        <v>162000</v>
      </c>
      <c r="CQ32" s="141">
        <v>145000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0.033333333333333</v>
      </c>
      <c r="B33" s="203" t="s">
        <v>126</v>
      </c>
      <c r="C33" s="203"/>
      <c r="D33" s="203" t="s">
        <v>127</v>
      </c>
      <c r="E33" s="203" t="s">
        <v>128</v>
      </c>
      <c r="F33" s="203" t="s">
        <v>64</v>
      </c>
      <c r="G33" s="203" t="s">
        <v>123</v>
      </c>
      <c r="H33" s="90" t="s">
        <v>105</v>
      </c>
      <c r="I33" s="204" t="s">
        <v>106</v>
      </c>
      <c r="J33" s="188">
        <v>150000</v>
      </c>
      <c r="K33" s="81">
        <v>18</v>
      </c>
      <c r="L33" s="81">
        <v>0</v>
      </c>
      <c r="M33" s="81">
        <v>57</v>
      </c>
      <c r="N33" s="91">
        <v>3</v>
      </c>
      <c r="O33" s="92">
        <v>0</v>
      </c>
      <c r="P33" s="93">
        <f>N33+O33</f>
        <v>3</v>
      </c>
      <c r="Q33" s="82">
        <f>IFERROR(P33/M33,"-")</f>
        <v>0.052631578947368</v>
      </c>
      <c r="R33" s="81">
        <v>1</v>
      </c>
      <c r="S33" s="81">
        <v>0</v>
      </c>
      <c r="T33" s="82">
        <f>IFERROR(S33/(O33+P33),"-")</f>
        <v>0</v>
      </c>
      <c r="U33" s="182">
        <f>IFERROR(J33/SUM(P33:P34),"-")</f>
        <v>21428.571428571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-145000</v>
      </c>
      <c r="AB33" s="85">
        <f>SUM(X33:X34)/SUM(J33:J34)</f>
        <v>0.033333333333333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127</v>
      </c>
      <c r="E34" s="203" t="s">
        <v>128</v>
      </c>
      <c r="F34" s="203" t="s">
        <v>76</v>
      </c>
      <c r="G34" s="203"/>
      <c r="H34" s="90"/>
      <c r="I34" s="90"/>
      <c r="J34" s="188"/>
      <c r="K34" s="81">
        <v>28</v>
      </c>
      <c r="L34" s="81">
        <v>16</v>
      </c>
      <c r="M34" s="81">
        <v>8</v>
      </c>
      <c r="N34" s="91">
        <v>4</v>
      </c>
      <c r="O34" s="92">
        <v>0</v>
      </c>
      <c r="P34" s="93">
        <f>N34+O34</f>
        <v>4</v>
      </c>
      <c r="Q34" s="82">
        <f>IFERROR(P34/M34,"-")</f>
        <v>0.5</v>
      </c>
      <c r="R34" s="81">
        <v>2</v>
      </c>
      <c r="S34" s="81">
        <v>0</v>
      </c>
      <c r="T34" s="82">
        <f>IFERROR(S34/(O34+P34),"-")</f>
        <v>0</v>
      </c>
      <c r="U34" s="182"/>
      <c r="V34" s="84">
        <v>1</v>
      </c>
      <c r="W34" s="82">
        <f>IF(P34=0,"-",V34/P34)</f>
        <v>0.25</v>
      </c>
      <c r="X34" s="186">
        <v>5000</v>
      </c>
      <c r="Y34" s="187">
        <f>IFERROR(X34/P34,"-")</f>
        <v>1250</v>
      </c>
      <c r="Z34" s="187">
        <f>IFERROR(X34/V34,"-")</f>
        <v>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0.5</v>
      </c>
      <c r="BP34" s="121">
        <v>1</v>
      </c>
      <c r="BQ34" s="122">
        <f>IFERROR(BP34/BN34,"-")</f>
        <v>0.5</v>
      </c>
      <c r="BR34" s="123">
        <v>5000</v>
      </c>
      <c r="BS34" s="124">
        <f>IFERROR(BR34/BN34,"-")</f>
        <v>2500</v>
      </c>
      <c r="BT34" s="125">
        <v>1</v>
      </c>
      <c r="BU34" s="125"/>
      <c r="BV34" s="125"/>
      <c r="BW34" s="126">
        <v>1</v>
      </c>
      <c r="BX34" s="127">
        <f>IF(P34=0,"",IF(BW34=0,"",(BW34/P34)))</f>
        <v>0.25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5000</v>
      </c>
      <c r="CQ34" s="141">
        <v>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0.34166666666667</v>
      </c>
      <c r="B35" s="203" t="s">
        <v>130</v>
      </c>
      <c r="C35" s="203"/>
      <c r="D35" s="203" t="s">
        <v>131</v>
      </c>
      <c r="E35" s="203" t="s">
        <v>128</v>
      </c>
      <c r="F35" s="203" t="s">
        <v>64</v>
      </c>
      <c r="G35" s="203" t="s">
        <v>132</v>
      </c>
      <c r="H35" s="90" t="s">
        <v>66</v>
      </c>
      <c r="I35" s="205" t="s">
        <v>133</v>
      </c>
      <c r="J35" s="188">
        <v>120000</v>
      </c>
      <c r="K35" s="81">
        <v>14</v>
      </c>
      <c r="L35" s="81">
        <v>0</v>
      </c>
      <c r="M35" s="81">
        <v>77</v>
      </c>
      <c r="N35" s="91">
        <v>4</v>
      </c>
      <c r="O35" s="92">
        <v>0</v>
      </c>
      <c r="P35" s="93">
        <f>N35+O35</f>
        <v>4</v>
      </c>
      <c r="Q35" s="82">
        <f>IFERROR(P35/M35,"-")</f>
        <v>0.051948051948052</v>
      </c>
      <c r="R35" s="81">
        <v>1</v>
      </c>
      <c r="S35" s="81">
        <v>3</v>
      </c>
      <c r="T35" s="82">
        <f>IFERROR(S35/(O35+P35),"-")</f>
        <v>0.75</v>
      </c>
      <c r="U35" s="182">
        <f>IFERROR(J35/SUM(P35:P36),"-")</f>
        <v>10909.090909091</v>
      </c>
      <c r="V35" s="84">
        <v>1</v>
      </c>
      <c r="W35" s="82">
        <f>IF(P35=0,"-",V35/P35)</f>
        <v>0.25</v>
      </c>
      <c r="X35" s="186">
        <v>3000</v>
      </c>
      <c r="Y35" s="187">
        <f>IFERROR(X35/P35,"-")</f>
        <v>750</v>
      </c>
      <c r="Z35" s="187">
        <f>IFERROR(X35/V35,"-")</f>
        <v>3000</v>
      </c>
      <c r="AA35" s="188">
        <f>SUM(X35:X36)-SUM(J35:J36)</f>
        <v>-79000</v>
      </c>
      <c r="AB35" s="85">
        <f>SUM(X35:X36)/SUM(J35:J36)</f>
        <v>0.34166666666667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0.5</v>
      </c>
      <c r="BP35" s="121">
        <v>1</v>
      </c>
      <c r="BQ35" s="122">
        <f>IFERROR(BP35/BN35,"-")</f>
        <v>0.5</v>
      </c>
      <c r="BR35" s="123">
        <v>3000</v>
      </c>
      <c r="BS35" s="124">
        <f>IFERROR(BR35/BN35,"-")</f>
        <v>1500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131</v>
      </c>
      <c r="E36" s="203" t="s">
        <v>128</v>
      </c>
      <c r="F36" s="203" t="s">
        <v>76</v>
      </c>
      <c r="G36" s="203"/>
      <c r="H36" s="90"/>
      <c r="I36" s="90"/>
      <c r="J36" s="188"/>
      <c r="K36" s="81">
        <v>37</v>
      </c>
      <c r="L36" s="81">
        <v>29</v>
      </c>
      <c r="M36" s="81">
        <v>8</v>
      </c>
      <c r="N36" s="91">
        <v>7</v>
      </c>
      <c r="O36" s="92">
        <v>0</v>
      </c>
      <c r="P36" s="93">
        <f>N36+O36</f>
        <v>7</v>
      </c>
      <c r="Q36" s="82">
        <f>IFERROR(P36/M36,"-")</f>
        <v>0.875</v>
      </c>
      <c r="R36" s="81">
        <v>3</v>
      </c>
      <c r="S36" s="81">
        <v>0</v>
      </c>
      <c r="T36" s="82">
        <f>IFERROR(S36/(O36+P36),"-")</f>
        <v>0</v>
      </c>
      <c r="U36" s="182"/>
      <c r="V36" s="84">
        <v>2</v>
      </c>
      <c r="W36" s="82">
        <f>IF(P36=0,"-",V36/P36)</f>
        <v>0.28571428571429</v>
      </c>
      <c r="X36" s="186">
        <v>38000</v>
      </c>
      <c r="Y36" s="187">
        <f>IFERROR(X36/P36,"-")</f>
        <v>5428.5714285714</v>
      </c>
      <c r="Z36" s="187">
        <f>IFERROR(X36/V36,"-")</f>
        <v>19000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0.14285714285714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0.28571428571429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3</v>
      </c>
      <c r="BX36" s="127">
        <f>IF(P36=0,"",IF(BW36=0,"",(BW36/P36)))</f>
        <v>0.42857142857143</v>
      </c>
      <c r="BY36" s="128">
        <v>1</v>
      </c>
      <c r="BZ36" s="129">
        <f>IFERROR(BY36/BW36,"-")</f>
        <v>0.33333333333333</v>
      </c>
      <c r="CA36" s="130">
        <v>10000</v>
      </c>
      <c r="CB36" s="131">
        <f>IFERROR(CA36/BW36,"-")</f>
        <v>3333.3333333333</v>
      </c>
      <c r="CC36" s="132"/>
      <c r="CD36" s="132">
        <v>1</v>
      </c>
      <c r="CE36" s="132"/>
      <c r="CF36" s="133">
        <v>1</v>
      </c>
      <c r="CG36" s="134">
        <f>IF(P36=0,"",IF(CF36=0,"",(CF36/P36)))</f>
        <v>0.14285714285714</v>
      </c>
      <c r="CH36" s="135">
        <v>1</v>
      </c>
      <c r="CI36" s="136">
        <f>IFERROR(CH36/CF36,"-")</f>
        <v>1</v>
      </c>
      <c r="CJ36" s="137">
        <v>28000</v>
      </c>
      <c r="CK36" s="138">
        <f>IFERROR(CJ36/CF36,"-")</f>
        <v>28000</v>
      </c>
      <c r="CL36" s="139"/>
      <c r="CM36" s="139"/>
      <c r="CN36" s="139">
        <v>1</v>
      </c>
      <c r="CO36" s="140">
        <v>2</v>
      </c>
      <c r="CP36" s="141">
        <v>38000</v>
      </c>
      <c r="CQ36" s="141">
        <v>28000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0.38888888888889</v>
      </c>
      <c r="B37" s="203" t="s">
        <v>135</v>
      </c>
      <c r="C37" s="203"/>
      <c r="D37" s="203" t="s">
        <v>121</v>
      </c>
      <c r="E37" s="203" t="s">
        <v>63</v>
      </c>
      <c r="F37" s="203" t="s">
        <v>64</v>
      </c>
      <c r="G37" s="203" t="s">
        <v>136</v>
      </c>
      <c r="H37" s="90" t="s">
        <v>105</v>
      </c>
      <c r="I37" s="205" t="s">
        <v>137</v>
      </c>
      <c r="J37" s="188">
        <v>90000</v>
      </c>
      <c r="K37" s="81">
        <v>12</v>
      </c>
      <c r="L37" s="81">
        <v>0</v>
      </c>
      <c r="M37" s="81">
        <v>46</v>
      </c>
      <c r="N37" s="91">
        <v>7</v>
      </c>
      <c r="O37" s="92">
        <v>0</v>
      </c>
      <c r="P37" s="93">
        <f>N37+O37</f>
        <v>7</v>
      </c>
      <c r="Q37" s="82">
        <f>IFERROR(P37/M37,"-")</f>
        <v>0.15217391304348</v>
      </c>
      <c r="R37" s="81">
        <v>1</v>
      </c>
      <c r="S37" s="81">
        <v>3</v>
      </c>
      <c r="T37" s="82">
        <f>IFERROR(S37/(O37+P37),"-")</f>
        <v>0.42857142857143</v>
      </c>
      <c r="U37" s="182">
        <f>IFERROR(J37/SUM(P37:P38),"-")</f>
        <v>9000</v>
      </c>
      <c r="V37" s="84">
        <v>2</v>
      </c>
      <c r="W37" s="82">
        <f>IF(P37=0,"-",V37/P37)</f>
        <v>0.28571428571429</v>
      </c>
      <c r="X37" s="186">
        <v>16000</v>
      </c>
      <c r="Y37" s="187">
        <f>IFERROR(X37/P37,"-")</f>
        <v>2285.7142857143</v>
      </c>
      <c r="Z37" s="187">
        <f>IFERROR(X37/V37,"-")</f>
        <v>8000</v>
      </c>
      <c r="AA37" s="188">
        <f>SUM(X37:X38)-SUM(J37:J38)</f>
        <v>-55000</v>
      </c>
      <c r="AB37" s="85">
        <f>SUM(X37:X38)/SUM(J37:J38)</f>
        <v>0.38888888888889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0.28571428571429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3</v>
      </c>
      <c r="BO37" s="120">
        <f>IF(P37=0,"",IF(BN37=0,"",(BN37/P37)))</f>
        <v>0.42857142857143</v>
      </c>
      <c r="BP37" s="121">
        <v>1</v>
      </c>
      <c r="BQ37" s="122">
        <f>IFERROR(BP37/BN37,"-")</f>
        <v>0.33333333333333</v>
      </c>
      <c r="BR37" s="123">
        <v>3000</v>
      </c>
      <c r="BS37" s="124">
        <f>IFERROR(BR37/BN37,"-")</f>
        <v>1000</v>
      </c>
      <c r="BT37" s="125">
        <v>1</v>
      </c>
      <c r="BU37" s="125"/>
      <c r="BV37" s="125"/>
      <c r="BW37" s="126">
        <v>2</v>
      </c>
      <c r="BX37" s="127">
        <f>IF(P37=0,"",IF(BW37=0,"",(BW37/P37)))</f>
        <v>0.28571428571429</v>
      </c>
      <c r="BY37" s="128">
        <v>1</v>
      </c>
      <c r="BZ37" s="129">
        <f>IFERROR(BY37/BW37,"-")</f>
        <v>0.5</v>
      </c>
      <c r="CA37" s="130">
        <v>13000</v>
      </c>
      <c r="CB37" s="131">
        <f>IFERROR(CA37/BW37,"-")</f>
        <v>6500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16000</v>
      </c>
      <c r="CQ37" s="141">
        <v>13000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138</v>
      </c>
      <c r="C38" s="203"/>
      <c r="D38" s="203" t="s">
        <v>121</v>
      </c>
      <c r="E38" s="203" t="s">
        <v>63</v>
      </c>
      <c r="F38" s="203" t="s">
        <v>76</v>
      </c>
      <c r="G38" s="203"/>
      <c r="H38" s="90"/>
      <c r="I38" s="90"/>
      <c r="J38" s="188"/>
      <c r="K38" s="81">
        <v>24</v>
      </c>
      <c r="L38" s="81">
        <v>17</v>
      </c>
      <c r="M38" s="81">
        <v>6</v>
      </c>
      <c r="N38" s="91">
        <v>3</v>
      </c>
      <c r="O38" s="92">
        <v>0</v>
      </c>
      <c r="P38" s="93">
        <f>N38+O38</f>
        <v>3</v>
      </c>
      <c r="Q38" s="82">
        <f>IFERROR(P38/M38,"-")</f>
        <v>0.5</v>
      </c>
      <c r="R38" s="81">
        <v>1</v>
      </c>
      <c r="S38" s="81">
        <v>0</v>
      </c>
      <c r="T38" s="82">
        <f>IFERROR(S38/(O38+P38),"-")</f>
        <v>0</v>
      </c>
      <c r="U38" s="182"/>
      <c r="V38" s="84">
        <v>2</v>
      </c>
      <c r="W38" s="82">
        <f>IF(P38=0,"-",V38/P38)</f>
        <v>0.66666666666667</v>
      </c>
      <c r="X38" s="186">
        <v>19000</v>
      </c>
      <c r="Y38" s="187">
        <f>IFERROR(X38/P38,"-")</f>
        <v>6333.3333333333</v>
      </c>
      <c r="Z38" s="187">
        <f>IFERROR(X38/V38,"-")</f>
        <v>9500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>
        <v>1</v>
      </c>
      <c r="BQ38" s="122">
        <f>IFERROR(BP38/BN38,"-")</f>
        <v>0.5</v>
      </c>
      <c r="BR38" s="123">
        <v>9000</v>
      </c>
      <c r="BS38" s="124">
        <f>IFERROR(BR38/BN38,"-")</f>
        <v>4500</v>
      </c>
      <c r="BT38" s="125"/>
      <c r="BU38" s="125"/>
      <c r="BV38" s="125">
        <v>1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0.33333333333333</v>
      </c>
      <c r="CH38" s="135">
        <v>1</v>
      </c>
      <c r="CI38" s="136">
        <f>IFERROR(CH38/CF38,"-")</f>
        <v>1</v>
      </c>
      <c r="CJ38" s="137">
        <v>10000</v>
      </c>
      <c r="CK38" s="138">
        <f>IFERROR(CJ38/CF38,"-")</f>
        <v>10000</v>
      </c>
      <c r="CL38" s="139">
        <v>1</v>
      </c>
      <c r="CM38" s="139"/>
      <c r="CN38" s="139"/>
      <c r="CO38" s="140">
        <v>2</v>
      </c>
      <c r="CP38" s="141">
        <v>19000</v>
      </c>
      <c r="CQ38" s="141">
        <v>10000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0.76416666666667</v>
      </c>
      <c r="B39" s="203" t="s">
        <v>139</v>
      </c>
      <c r="C39" s="203"/>
      <c r="D39" s="203" t="s">
        <v>140</v>
      </c>
      <c r="E39" s="203" t="s">
        <v>104</v>
      </c>
      <c r="F39" s="203" t="s">
        <v>64</v>
      </c>
      <c r="G39" s="203" t="s">
        <v>97</v>
      </c>
      <c r="H39" s="90" t="s">
        <v>66</v>
      </c>
      <c r="I39" s="204" t="s">
        <v>141</v>
      </c>
      <c r="J39" s="188">
        <v>600000</v>
      </c>
      <c r="K39" s="81">
        <v>82</v>
      </c>
      <c r="L39" s="81">
        <v>0</v>
      </c>
      <c r="M39" s="81">
        <v>229</v>
      </c>
      <c r="N39" s="91">
        <v>28</v>
      </c>
      <c r="O39" s="92">
        <v>0</v>
      </c>
      <c r="P39" s="93">
        <f>N39+O39</f>
        <v>28</v>
      </c>
      <c r="Q39" s="82">
        <f>IFERROR(P39/M39,"-")</f>
        <v>0.12227074235808</v>
      </c>
      <c r="R39" s="81">
        <v>3</v>
      </c>
      <c r="S39" s="81">
        <v>6</v>
      </c>
      <c r="T39" s="82">
        <f>IFERROR(S39/(O39+P39),"-")</f>
        <v>0.21428571428571</v>
      </c>
      <c r="U39" s="182">
        <f>IFERROR(J39/SUM(P39:P40),"-")</f>
        <v>11111.111111111</v>
      </c>
      <c r="V39" s="84">
        <v>9</v>
      </c>
      <c r="W39" s="82">
        <f>IF(P39=0,"-",V39/P39)</f>
        <v>0.32142857142857</v>
      </c>
      <c r="X39" s="186">
        <v>64000</v>
      </c>
      <c r="Y39" s="187">
        <f>IFERROR(X39/P39,"-")</f>
        <v>2285.7142857143</v>
      </c>
      <c r="Z39" s="187">
        <f>IFERROR(X39/V39,"-")</f>
        <v>7111.1111111111</v>
      </c>
      <c r="AA39" s="188">
        <f>SUM(X39:X40)-SUM(J39:J40)</f>
        <v>-141500</v>
      </c>
      <c r="AB39" s="85">
        <f>SUM(X39:X40)/SUM(J39:J40)</f>
        <v>0.76416666666667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>
        <v>2</v>
      </c>
      <c r="AN39" s="101">
        <f>IF(P39=0,"",IF(AM39=0,"",(AM39/P39)))</f>
        <v>0.071428571428571</v>
      </c>
      <c r="AO39" s="100"/>
      <c r="AP39" s="102">
        <f>IFERROR(AP39/AM39,"-")</f>
        <v>0</v>
      </c>
      <c r="AQ39" s="103"/>
      <c r="AR39" s="104">
        <f>IFERROR(AQ39/AM39,"-")</f>
        <v>0</v>
      </c>
      <c r="AS39" s="105"/>
      <c r="AT39" s="105"/>
      <c r="AU39" s="105"/>
      <c r="AV39" s="106">
        <v>2</v>
      </c>
      <c r="AW39" s="107">
        <f>IF(P39=0,"",IF(AV39=0,"",(AV39/P39)))</f>
        <v>0.071428571428571</v>
      </c>
      <c r="AX39" s="106">
        <v>1</v>
      </c>
      <c r="AY39" s="108">
        <f>IFERROR(AX39/AV39,"-")</f>
        <v>0.5</v>
      </c>
      <c r="AZ39" s="109">
        <v>8000</v>
      </c>
      <c r="BA39" s="110">
        <f>IFERROR(AZ39/AV39,"-")</f>
        <v>4000</v>
      </c>
      <c r="BB39" s="111"/>
      <c r="BC39" s="111">
        <v>1</v>
      </c>
      <c r="BD39" s="111"/>
      <c r="BE39" s="112">
        <v>9</v>
      </c>
      <c r="BF39" s="113">
        <f>IF(P39=0,"",IF(BE39=0,"",(BE39/P39)))</f>
        <v>0.32142857142857</v>
      </c>
      <c r="BG39" s="112">
        <v>4</v>
      </c>
      <c r="BH39" s="114">
        <f>IFERROR(BG39/BE39,"-")</f>
        <v>0.44444444444444</v>
      </c>
      <c r="BI39" s="115">
        <v>39000</v>
      </c>
      <c r="BJ39" s="116">
        <f>IFERROR(BI39/BE39,"-")</f>
        <v>4333.3333333333</v>
      </c>
      <c r="BK39" s="117">
        <v>1</v>
      </c>
      <c r="BL39" s="117">
        <v>2</v>
      </c>
      <c r="BM39" s="117">
        <v>1</v>
      </c>
      <c r="BN39" s="119">
        <v>10</v>
      </c>
      <c r="BO39" s="120">
        <f>IF(P39=0,"",IF(BN39=0,"",(BN39/P39)))</f>
        <v>0.35714285714286</v>
      </c>
      <c r="BP39" s="121">
        <v>3</v>
      </c>
      <c r="BQ39" s="122">
        <f>IFERROR(BP39/BN39,"-")</f>
        <v>0.3</v>
      </c>
      <c r="BR39" s="123">
        <v>14000</v>
      </c>
      <c r="BS39" s="124">
        <f>IFERROR(BR39/BN39,"-")</f>
        <v>1400</v>
      </c>
      <c r="BT39" s="125">
        <v>2</v>
      </c>
      <c r="BU39" s="125">
        <v>1</v>
      </c>
      <c r="BV39" s="125"/>
      <c r="BW39" s="126">
        <v>5</v>
      </c>
      <c r="BX39" s="127">
        <f>IF(P39=0,"",IF(BW39=0,"",(BW39/P39)))</f>
        <v>0.17857142857143</v>
      </c>
      <c r="BY39" s="128">
        <v>1</v>
      </c>
      <c r="BZ39" s="129">
        <f>IFERROR(BY39/BW39,"-")</f>
        <v>0.2</v>
      </c>
      <c r="CA39" s="130">
        <v>3000</v>
      </c>
      <c r="CB39" s="131">
        <f>IFERROR(CA39/BW39,"-")</f>
        <v>600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9</v>
      </c>
      <c r="CP39" s="141">
        <v>64000</v>
      </c>
      <c r="CQ39" s="141">
        <v>10000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142</v>
      </c>
      <c r="C40" s="203"/>
      <c r="D40" s="203" t="s">
        <v>140</v>
      </c>
      <c r="E40" s="203" t="s">
        <v>104</v>
      </c>
      <c r="F40" s="203" t="s">
        <v>76</v>
      </c>
      <c r="G40" s="203"/>
      <c r="H40" s="90"/>
      <c r="I40" s="90"/>
      <c r="J40" s="188"/>
      <c r="K40" s="81">
        <v>109</v>
      </c>
      <c r="L40" s="81">
        <v>78</v>
      </c>
      <c r="M40" s="81">
        <v>75</v>
      </c>
      <c r="N40" s="91">
        <v>26</v>
      </c>
      <c r="O40" s="92">
        <v>0</v>
      </c>
      <c r="P40" s="93">
        <f>N40+O40</f>
        <v>26</v>
      </c>
      <c r="Q40" s="82">
        <f>IFERROR(P40/M40,"-")</f>
        <v>0.34666666666667</v>
      </c>
      <c r="R40" s="81">
        <v>4</v>
      </c>
      <c r="S40" s="81">
        <v>3</v>
      </c>
      <c r="T40" s="82">
        <f>IFERROR(S40/(O40+P40),"-")</f>
        <v>0.11538461538462</v>
      </c>
      <c r="U40" s="182"/>
      <c r="V40" s="84">
        <v>6</v>
      </c>
      <c r="W40" s="82">
        <f>IF(P40=0,"-",V40/P40)</f>
        <v>0.23076923076923</v>
      </c>
      <c r="X40" s="186">
        <v>394500</v>
      </c>
      <c r="Y40" s="187">
        <f>IFERROR(X40/P40,"-")</f>
        <v>15173.076923077</v>
      </c>
      <c r="Z40" s="187">
        <f>IFERROR(X40/V40,"-")</f>
        <v>65750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0.038461538461538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>
        <v>1</v>
      </c>
      <c r="AW40" s="107">
        <f>IF(P40=0,"",IF(AV40=0,"",(AV40/P40)))</f>
        <v>0.038461538461538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8</v>
      </c>
      <c r="BF40" s="113">
        <f>IF(P40=0,"",IF(BE40=0,"",(BE40/P40)))</f>
        <v>0.30769230769231</v>
      </c>
      <c r="BG40" s="112">
        <v>1</v>
      </c>
      <c r="BH40" s="114">
        <f>IFERROR(BG40/BE40,"-")</f>
        <v>0.125</v>
      </c>
      <c r="BI40" s="115">
        <v>3000</v>
      </c>
      <c r="BJ40" s="116">
        <f>IFERROR(BI40/BE40,"-")</f>
        <v>375</v>
      </c>
      <c r="BK40" s="117">
        <v>1</v>
      </c>
      <c r="BL40" s="117"/>
      <c r="BM40" s="117"/>
      <c r="BN40" s="119">
        <v>9</v>
      </c>
      <c r="BO40" s="120">
        <f>IF(P40=0,"",IF(BN40=0,"",(BN40/P40)))</f>
        <v>0.34615384615385</v>
      </c>
      <c r="BP40" s="121">
        <v>2</v>
      </c>
      <c r="BQ40" s="122">
        <f>IFERROR(BP40/BN40,"-")</f>
        <v>0.22222222222222</v>
      </c>
      <c r="BR40" s="123">
        <v>199000</v>
      </c>
      <c r="BS40" s="124">
        <f>IFERROR(BR40/BN40,"-")</f>
        <v>22111.111111111</v>
      </c>
      <c r="BT40" s="125"/>
      <c r="BU40" s="125"/>
      <c r="BV40" s="125">
        <v>2</v>
      </c>
      <c r="BW40" s="126">
        <v>2</v>
      </c>
      <c r="BX40" s="127">
        <f>IF(P40=0,"",IF(BW40=0,"",(BW40/P40)))</f>
        <v>0.076923076923077</v>
      </c>
      <c r="BY40" s="128">
        <v>1</v>
      </c>
      <c r="BZ40" s="129">
        <f>IFERROR(BY40/BW40,"-")</f>
        <v>0.5</v>
      </c>
      <c r="CA40" s="130">
        <v>80000</v>
      </c>
      <c r="CB40" s="131">
        <f>IFERROR(CA40/BW40,"-")</f>
        <v>40000</v>
      </c>
      <c r="CC40" s="132"/>
      <c r="CD40" s="132"/>
      <c r="CE40" s="132">
        <v>1</v>
      </c>
      <c r="CF40" s="133">
        <v>5</v>
      </c>
      <c r="CG40" s="134">
        <f>IF(P40=0,"",IF(CF40=0,"",(CF40/P40)))</f>
        <v>0.19230769230769</v>
      </c>
      <c r="CH40" s="135">
        <v>2</v>
      </c>
      <c r="CI40" s="136">
        <f>IFERROR(CH40/CF40,"-")</f>
        <v>0.4</v>
      </c>
      <c r="CJ40" s="137">
        <v>112500</v>
      </c>
      <c r="CK40" s="138">
        <f>IFERROR(CJ40/CF40,"-")</f>
        <v>22500</v>
      </c>
      <c r="CL40" s="139"/>
      <c r="CM40" s="139"/>
      <c r="CN40" s="139">
        <v>2</v>
      </c>
      <c r="CO40" s="140">
        <v>6</v>
      </c>
      <c r="CP40" s="141">
        <v>394500</v>
      </c>
      <c r="CQ40" s="141">
        <v>190000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 t="str">
        <f>AB41</f>
        <v>0</v>
      </c>
      <c r="B41" s="203" t="s">
        <v>143</v>
      </c>
      <c r="C41" s="203"/>
      <c r="D41" s="203"/>
      <c r="E41" s="203"/>
      <c r="F41" s="203" t="s">
        <v>64</v>
      </c>
      <c r="G41" s="203" t="s">
        <v>144</v>
      </c>
      <c r="H41" s="90" t="s">
        <v>145</v>
      </c>
      <c r="I41" s="205" t="s">
        <v>146</v>
      </c>
      <c r="J41" s="188">
        <v>0</v>
      </c>
      <c r="K41" s="81">
        <v>5</v>
      </c>
      <c r="L41" s="81">
        <v>0</v>
      </c>
      <c r="M41" s="81">
        <v>48</v>
      </c>
      <c r="N41" s="91">
        <v>1</v>
      </c>
      <c r="O41" s="92">
        <v>0</v>
      </c>
      <c r="P41" s="93">
        <f>N41+O41</f>
        <v>1</v>
      </c>
      <c r="Q41" s="82">
        <f>IFERROR(P41/M41,"-")</f>
        <v>0.020833333333333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0</v>
      </c>
      <c r="AB41" s="85" t="str">
        <f>SUM(X41:X42)/SUM(J41:J42)</f>
        <v>0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147</v>
      </c>
      <c r="C42" s="203"/>
      <c r="D42" s="203"/>
      <c r="E42" s="203"/>
      <c r="F42" s="203" t="s">
        <v>76</v>
      </c>
      <c r="G42" s="203"/>
      <c r="H42" s="90"/>
      <c r="I42" s="90"/>
      <c r="J42" s="188"/>
      <c r="K42" s="81">
        <v>12</v>
      </c>
      <c r="L42" s="81">
        <v>8</v>
      </c>
      <c r="M42" s="81">
        <v>12</v>
      </c>
      <c r="N42" s="91">
        <v>3</v>
      </c>
      <c r="O42" s="92">
        <v>0</v>
      </c>
      <c r="P42" s="93">
        <f>N42+O42</f>
        <v>3</v>
      </c>
      <c r="Q42" s="82">
        <f>IFERROR(P42/M42,"-")</f>
        <v>0.25</v>
      </c>
      <c r="R42" s="81">
        <v>0</v>
      </c>
      <c r="S42" s="81">
        <v>1</v>
      </c>
      <c r="T42" s="82">
        <f>IFERROR(S42/(O42+P42),"-")</f>
        <v>0.33333333333333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0.66666666666667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30"/>
      <c r="B43" s="87"/>
      <c r="C43" s="88"/>
      <c r="D43" s="88"/>
      <c r="E43" s="88"/>
      <c r="F43" s="89"/>
      <c r="G43" s="90"/>
      <c r="H43" s="90"/>
      <c r="I43" s="90"/>
      <c r="J43" s="192"/>
      <c r="K43" s="34"/>
      <c r="L43" s="34"/>
      <c r="M43" s="31"/>
      <c r="N43" s="23"/>
      <c r="O43" s="23"/>
      <c r="P43" s="23"/>
      <c r="Q43" s="33"/>
      <c r="R43" s="32"/>
      <c r="S43" s="23"/>
      <c r="T43" s="32"/>
      <c r="U43" s="183"/>
      <c r="V43" s="25"/>
      <c r="W43" s="25"/>
      <c r="X43" s="189"/>
      <c r="Y43" s="189"/>
      <c r="Z43" s="189"/>
      <c r="AA43" s="189"/>
      <c r="AB43" s="33"/>
      <c r="AC43" s="59"/>
      <c r="AD43" s="63"/>
      <c r="AE43" s="64"/>
      <c r="AF43" s="63"/>
      <c r="AG43" s="67"/>
      <c r="AH43" s="68"/>
      <c r="AI43" s="69"/>
      <c r="AJ43" s="70"/>
      <c r="AK43" s="70"/>
      <c r="AL43" s="70"/>
      <c r="AM43" s="63"/>
      <c r="AN43" s="64"/>
      <c r="AO43" s="63"/>
      <c r="AP43" s="67"/>
      <c r="AQ43" s="68"/>
      <c r="AR43" s="69"/>
      <c r="AS43" s="70"/>
      <c r="AT43" s="70"/>
      <c r="AU43" s="70"/>
      <c r="AV43" s="63"/>
      <c r="AW43" s="64"/>
      <c r="AX43" s="63"/>
      <c r="AY43" s="67"/>
      <c r="AZ43" s="68"/>
      <c r="BA43" s="69"/>
      <c r="BB43" s="70"/>
      <c r="BC43" s="70"/>
      <c r="BD43" s="70"/>
      <c r="BE43" s="63"/>
      <c r="BF43" s="64"/>
      <c r="BG43" s="63"/>
      <c r="BH43" s="67"/>
      <c r="BI43" s="68"/>
      <c r="BJ43" s="69"/>
      <c r="BK43" s="70"/>
      <c r="BL43" s="70"/>
      <c r="BM43" s="70"/>
      <c r="BN43" s="65"/>
      <c r="BO43" s="66"/>
      <c r="BP43" s="63"/>
      <c r="BQ43" s="67"/>
      <c r="BR43" s="68"/>
      <c r="BS43" s="69"/>
      <c r="BT43" s="70"/>
      <c r="BU43" s="70"/>
      <c r="BV43" s="70"/>
      <c r="BW43" s="65"/>
      <c r="BX43" s="66"/>
      <c r="BY43" s="63"/>
      <c r="BZ43" s="67"/>
      <c r="CA43" s="68"/>
      <c r="CB43" s="69"/>
      <c r="CC43" s="70"/>
      <c r="CD43" s="70"/>
      <c r="CE43" s="70"/>
      <c r="CF43" s="65"/>
      <c r="CG43" s="66"/>
      <c r="CH43" s="63"/>
      <c r="CI43" s="67"/>
      <c r="CJ43" s="68"/>
      <c r="CK43" s="69"/>
      <c r="CL43" s="70"/>
      <c r="CM43" s="70"/>
      <c r="CN43" s="70"/>
      <c r="CO43" s="71"/>
      <c r="CP43" s="68"/>
      <c r="CQ43" s="68"/>
      <c r="CR43" s="68"/>
      <c r="CS43" s="72"/>
    </row>
    <row r="44" spans="1:98">
      <c r="A44" s="30"/>
      <c r="B44" s="37"/>
      <c r="C44" s="21"/>
      <c r="D44" s="21"/>
      <c r="E44" s="21"/>
      <c r="F44" s="22"/>
      <c r="G44" s="36"/>
      <c r="H44" s="36"/>
      <c r="I44" s="75"/>
      <c r="J44" s="193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61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19">
        <f>AB45</f>
        <v>1.1505813953488</v>
      </c>
      <c r="B45" s="39"/>
      <c r="C45" s="39"/>
      <c r="D45" s="39"/>
      <c r="E45" s="39"/>
      <c r="F45" s="39"/>
      <c r="G45" s="40" t="s">
        <v>148</v>
      </c>
      <c r="H45" s="40"/>
      <c r="I45" s="40"/>
      <c r="J45" s="190">
        <f>SUM(J6:J44)</f>
        <v>3440000</v>
      </c>
      <c r="K45" s="41">
        <f>SUM(K6:K44)</f>
        <v>1640</v>
      </c>
      <c r="L45" s="41">
        <f>SUM(L6:L44)</f>
        <v>648</v>
      </c>
      <c r="M45" s="41">
        <f>SUM(M6:M44)</f>
        <v>2033</v>
      </c>
      <c r="N45" s="41">
        <f>SUM(N6:N44)</f>
        <v>335</v>
      </c>
      <c r="O45" s="41">
        <f>SUM(O6:O44)</f>
        <v>5</v>
      </c>
      <c r="P45" s="41">
        <f>SUM(P6:P44)</f>
        <v>340</v>
      </c>
      <c r="Q45" s="42">
        <f>IFERROR(P45/M45,"-")</f>
        <v>0.16724053123463</v>
      </c>
      <c r="R45" s="78">
        <f>SUM(R6:R44)</f>
        <v>58</v>
      </c>
      <c r="S45" s="78">
        <f>SUM(S6:S44)</f>
        <v>80</v>
      </c>
      <c r="T45" s="42">
        <f>IFERROR(R45/P45,"-")</f>
        <v>0.17058823529412</v>
      </c>
      <c r="U45" s="184">
        <f>IFERROR(J45/P45,"-")</f>
        <v>10117.647058824</v>
      </c>
      <c r="V45" s="44">
        <f>SUM(V6:V44)</f>
        <v>95</v>
      </c>
      <c r="W45" s="42">
        <f>IFERROR(V45/P45,"-")</f>
        <v>0.27941176470588</v>
      </c>
      <c r="X45" s="190">
        <f>SUM(X6:X44)</f>
        <v>3958000</v>
      </c>
      <c r="Y45" s="190">
        <f>IFERROR(X45/P45,"-")</f>
        <v>11641.176470588</v>
      </c>
      <c r="Z45" s="190">
        <f>IFERROR(X45/V45,"-")</f>
        <v>41663.157894737</v>
      </c>
      <c r="AA45" s="190">
        <f>X45-J45</f>
        <v>518000</v>
      </c>
      <c r="AB45" s="47">
        <f>X45/J45</f>
        <v>1.1505813953488</v>
      </c>
      <c r="AC45" s="60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0.3725</v>
      </c>
      <c r="B6" s="203" t="s">
        <v>150</v>
      </c>
      <c r="C6" s="203" t="s">
        <v>151</v>
      </c>
      <c r="D6" s="203" t="s">
        <v>152</v>
      </c>
      <c r="E6" s="203" t="s">
        <v>122</v>
      </c>
      <c r="F6" s="203" t="s">
        <v>64</v>
      </c>
      <c r="G6" s="203" t="s">
        <v>153</v>
      </c>
      <c r="H6" s="90" t="s">
        <v>154</v>
      </c>
      <c r="I6" s="90" t="s">
        <v>155</v>
      </c>
      <c r="J6" s="188">
        <v>200000</v>
      </c>
      <c r="K6" s="81">
        <v>54</v>
      </c>
      <c r="L6" s="81">
        <v>0</v>
      </c>
      <c r="M6" s="81">
        <v>129</v>
      </c>
      <c r="N6" s="91">
        <v>19</v>
      </c>
      <c r="O6" s="92">
        <v>0</v>
      </c>
      <c r="P6" s="93">
        <f>N6+O6</f>
        <v>19</v>
      </c>
      <c r="Q6" s="82">
        <f>IFERROR(P6/M6,"-")</f>
        <v>0.14728682170543</v>
      </c>
      <c r="R6" s="81">
        <v>4</v>
      </c>
      <c r="S6" s="81">
        <v>6</v>
      </c>
      <c r="T6" s="82">
        <f>IFERROR(S6/(O6+P6),"-")</f>
        <v>0.31578947368421</v>
      </c>
      <c r="U6" s="182">
        <f>IFERROR(J6/SUM(P6:P7),"-")</f>
        <v>4545.4545454545</v>
      </c>
      <c r="V6" s="84">
        <v>3</v>
      </c>
      <c r="W6" s="82">
        <f>IF(P6=0,"-",V6/P6)</f>
        <v>0.15789473684211</v>
      </c>
      <c r="X6" s="186">
        <v>19500</v>
      </c>
      <c r="Y6" s="187">
        <f>IFERROR(X6/P6,"-")</f>
        <v>1026.3157894737</v>
      </c>
      <c r="Z6" s="187">
        <f>IFERROR(X6/V6,"-")</f>
        <v>6500</v>
      </c>
      <c r="AA6" s="188">
        <f>SUM(X6:X7)-SUM(J6:J7)</f>
        <v>-125500</v>
      </c>
      <c r="AB6" s="85">
        <f>SUM(X6:X7)/SUM(J6:J7)</f>
        <v>0.3725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0.21052631578947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0.10526315789474</v>
      </c>
      <c r="AX6" s="106">
        <v>1</v>
      </c>
      <c r="AY6" s="108">
        <f>IFERROR(AX6/AV6,"-")</f>
        <v>0.5</v>
      </c>
      <c r="AZ6" s="109">
        <v>3000</v>
      </c>
      <c r="BA6" s="110">
        <f>IFERROR(AZ6/AV6,"-")</f>
        <v>1500</v>
      </c>
      <c r="BB6" s="111">
        <v>1</v>
      </c>
      <c r="BC6" s="111"/>
      <c r="BD6" s="111"/>
      <c r="BE6" s="112">
        <v>5</v>
      </c>
      <c r="BF6" s="113">
        <f>IF(P6=0,"",IF(BE6=0,"",(BE6/P6)))</f>
        <v>0.26315789473684</v>
      </c>
      <c r="BG6" s="112">
        <v>1</v>
      </c>
      <c r="BH6" s="114">
        <f>IFERROR(BG6/BE6,"-")</f>
        <v>0.2</v>
      </c>
      <c r="BI6" s="115">
        <v>15000</v>
      </c>
      <c r="BJ6" s="116">
        <f>IFERROR(BI6/BE6,"-")</f>
        <v>3000</v>
      </c>
      <c r="BK6" s="117"/>
      <c r="BL6" s="117">
        <v>1</v>
      </c>
      <c r="BM6" s="117"/>
      <c r="BN6" s="119">
        <v>5</v>
      </c>
      <c r="BO6" s="120">
        <f>IF(P6=0,"",IF(BN6=0,"",(BN6/P6)))</f>
        <v>0.26315789473684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0.15789473684211</v>
      </c>
      <c r="BY6" s="128">
        <v>1</v>
      </c>
      <c r="BZ6" s="129">
        <f>IFERROR(BY6/BW6,"-")</f>
        <v>0.33333333333333</v>
      </c>
      <c r="CA6" s="130">
        <v>1500</v>
      </c>
      <c r="CB6" s="131">
        <f>IFERROR(CA6/BW6,"-")</f>
        <v>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19500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156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143</v>
      </c>
      <c r="L7" s="81">
        <v>87</v>
      </c>
      <c r="M7" s="81">
        <v>46</v>
      </c>
      <c r="N7" s="91">
        <v>25</v>
      </c>
      <c r="O7" s="92">
        <v>0</v>
      </c>
      <c r="P7" s="93">
        <f>N7+O7</f>
        <v>25</v>
      </c>
      <c r="Q7" s="82">
        <f>IFERROR(P7/M7,"-")</f>
        <v>0.54347826086957</v>
      </c>
      <c r="R7" s="81">
        <v>8</v>
      </c>
      <c r="S7" s="81">
        <v>3</v>
      </c>
      <c r="T7" s="82">
        <f>IFERROR(S7/(O7+P7),"-")</f>
        <v>0.12</v>
      </c>
      <c r="U7" s="182"/>
      <c r="V7" s="84">
        <v>4</v>
      </c>
      <c r="W7" s="82">
        <f>IF(P7=0,"-",V7/P7)</f>
        <v>0.16</v>
      </c>
      <c r="X7" s="186">
        <v>55000</v>
      </c>
      <c r="Y7" s="187">
        <f>IFERROR(X7/P7,"-")</f>
        <v>2200</v>
      </c>
      <c r="Z7" s="187">
        <f>IFERROR(X7/V7,"-")</f>
        <v>13750</v>
      </c>
      <c r="AA7" s="188"/>
      <c r="AB7" s="85"/>
      <c r="AC7" s="79"/>
      <c r="AD7" s="94">
        <v>1</v>
      </c>
      <c r="AE7" s="95">
        <f>IF(P7=0,"",IF(AD7=0,"",(AD7/P7)))</f>
        <v>0.04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3</v>
      </c>
      <c r="AN7" s="101">
        <f>IF(P7=0,"",IF(AM7=0,"",(AM7/P7)))</f>
        <v>0.12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</v>
      </c>
      <c r="BG7" s="112">
        <v>1</v>
      </c>
      <c r="BH7" s="114">
        <f>IFERROR(BG7/BE7,"-")</f>
        <v>0.2</v>
      </c>
      <c r="BI7" s="115">
        <v>33000</v>
      </c>
      <c r="BJ7" s="116">
        <f>IFERROR(BI7/BE7,"-")</f>
        <v>6600</v>
      </c>
      <c r="BK7" s="117"/>
      <c r="BL7" s="117"/>
      <c r="BM7" s="117">
        <v>1</v>
      </c>
      <c r="BN7" s="119">
        <v>9</v>
      </c>
      <c r="BO7" s="120">
        <f>IF(P7=0,"",IF(BN7=0,"",(BN7/P7)))</f>
        <v>0.36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6</v>
      </c>
      <c r="BX7" s="127">
        <f>IF(P7=0,"",IF(BW7=0,"",(BW7/P7)))</f>
        <v>0.24</v>
      </c>
      <c r="BY7" s="128">
        <v>3</v>
      </c>
      <c r="BZ7" s="129">
        <f>IFERROR(BY7/BW7,"-")</f>
        <v>0.5</v>
      </c>
      <c r="CA7" s="130">
        <v>22000</v>
      </c>
      <c r="CB7" s="131">
        <f>IFERROR(CA7/BW7,"-")</f>
        <v>3666.6666666667</v>
      </c>
      <c r="CC7" s="132">
        <v>1</v>
      </c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55000</v>
      </c>
      <c r="CQ7" s="141">
        <v>33000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3.3228571428571</v>
      </c>
      <c r="B8" s="203" t="s">
        <v>157</v>
      </c>
      <c r="C8" s="203" t="s">
        <v>158</v>
      </c>
      <c r="D8" s="203"/>
      <c r="E8" s="203" t="s">
        <v>159</v>
      </c>
      <c r="F8" s="203" t="s">
        <v>64</v>
      </c>
      <c r="G8" s="203" t="s">
        <v>160</v>
      </c>
      <c r="H8" s="90" t="s">
        <v>161</v>
      </c>
      <c r="I8" s="90" t="s">
        <v>162</v>
      </c>
      <c r="J8" s="188">
        <v>175000</v>
      </c>
      <c r="K8" s="81">
        <v>15</v>
      </c>
      <c r="L8" s="81">
        <v>0</v>
      </c>
      <c r="M8" s="81">
        <v>80</v>
      </c>
      <c r="N8" s="91">
        <v>5</v>
      </c>
      <c r="O8" s="92">
        <v>0</v>
      </c>
      <c r="P8" s="93">
        <f>N8+O8</f>
        <v>5</v>
      </c>
      <c r="Q8" s="82">
        <f>IFERROR(P8/M8,"-")</f>
        <v>0.0625</v>
      </c>
      <c r="R8" s="81">
        <v>2</v>
      </c>
      <c r="S8" s="81">
        <v>0</v>
      </c>
      <c r="T8" s="82">
        <f>IFERROR(S8/(O8+P8),"-")</f>
        <v>0</v>
      </c>
      <c r="U8" s="182">
        <f>IFERROR(J8/SUM(P8:P11),"-")</f>
        <v>10294.117647059</v>
      </c>
      <c r="V8" s="84">
        <v>3</v>
      </c>
      <c r="W8" s="82">
        <f>IF(P8=0,"-",V8/P8)</f>
        <v>0.6</v>
      </c>
      <c r="X8" s="186">
        <v>20500</v>
      </c>
      <c r="Y8" s="187">
        <f>IFERROR(X8/P8,"-")</f>
        <v>4100</v>
      </c>
      <c r="Z8" s="187">
        <f>IFERROR(X8/V8,"-")</f>
        <v>6833.3333333333</v>
      </c>
      <c r="AA8" s="188">
        <f>SUM(X8:X11)-SUM(J8:J11)</f>
        <v>406500</v>
      </c>
      <c r="AB8" s="85">
        <f>SUM(X8:X11)/SUM(J8:J11)</f>
        <v>3.3228571428571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>
        <v>1</v>
      </c>
      <c r="BH8" s="114">
        <f>IFERROR(BG8/BE8,"-")</f>
        <v>1</v>
      </c>
      <c r="BI8" s="115">
        <v>500</v>
      </c>
      <c r="BJ8" s="116">
        <f>IFERROR(BI8/BE8,"-")</f>
        <v>500</v>
      </c>
      <c r="BK8" s="117">
        <v>1</v>
      </c>
      <c r="BL8" s="117"/>
      <c r="BM8" s="117"/>
      <c r="BN8" s="119">
        <v>3</v>
      </c>
      <c r="BO8" s="120">
        <f>IF(P8=0,"",IF(BN8=0,"",(BN8/P8)))</f>
        <v>0.6</v>
      </c>
      <c r="BP8" s="121">
        <v>1</v>
      </c>
      <c r="BQ8" s="122">
        <f>IFERROR(BP8/BN8,"-")</f>
        <v>0.33333333333333</v>
      </c>
      <c r="BR8" s="123">
        <v>15000</v>
      </c>
      <c r="BS8" s="124">
        <f>IFERROR(BR8/BN8,"-")</f>
        <v>5000</v>
      </c>
      <c r="BT8" s="125"/>
      <c r="BU8" s="125">
        <v>1</v>
      </c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5000</v>
      </c>
      <c r="CB8" s="131">
        <f>IFERROR(CA8/BW8,"-")</f>
        <v>5000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20500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163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127</v>
      </c>
      <c r="L9" s="81">
        <v>39</v>
      </c>
      <c r="M9" s="81">
        <v>22</v>
      </c>
      <c r="N9" s="91">
        <v>5</v>
      </c>
      <c r="O9" s="92">
        <v>2</v>
      </c>
      <c r="P9" s="93">
        <f>N9+O9</f>
        <v>7</v>
      </c>
      <c r="Q9" s="82">
        <f>IFERROR(P9/M9,"-")</f>
        <v>0.31818181818182</v>
      </c>
      <c r="R9" s="81">
        <v>1</v>
      </c>
      <c r="S9" s="81">
        <v>1</v>
      </c>
      <c r="T9" s="82">
        <f>IFERROR(S9/(O9+P9),"-")</f>
        <v>0.11111111111111</v>
      </c>
      <c r="U9" s="182"/>
      <c r="V9" s="84">
        <v>1</v>
      </c>
      <c r="W9" s="82">
        <f>IF(P9=0,"-",V9/P9)</f>
        <v>0.14285714285714</v>
      </c>
      <c r="X9" s="186">
        <v>548000</v>
      </c>
      <c r="Y9" s="187">
        <f>IFERROR(X9/P9,"-")</f>
        <v>78285.714285714</v>
      </c>
      <c r="Z9" s="187">
        <f>IFERROR(X9/V9,"-")</f>
        <v>548000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0.42857142857143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0.57142857142857</v>
      </c>
      <c r="BP9" s="121">
        <v>1</v>
      </c>
      <c r="BQ9" s="122">
        <f>IFERROR(BP9/BN9,"-")</f>
        <v>0.25</v>
      </c>
      <c r="BR9" s="123">
        <v>548000</v>
      </c>
      <c r="BS9" s="124">
        <f>IFERROR(BR9/BN9,"-")</f>
        <v>137000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548000</v>
      </c>
      <c r="CQ9" s="141">
        <v>548000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164</v>
      </c>
      <c r="C10" s="203" t="s">
        <v>158</v>
      </c>
      <c r="D10" s="203"/>
      <c r="E10" s="203" t="s">
        <v>165</v>
      </c>
      <c r="F10" s="203" t="s">
        <v>64</v>
      </c>
      <c r="G10" s="203" t="s">
        <v>160</v>
      </c>
      <c r="H10" s="90" t="s">
        <v>161</v>
      </c>
      <c r="I10" s="90"/>
      <c r="J10" s="188"/>
      <c r="K10" s="81">
        <v>7</v>
      </c>
      <c r="L10" s="81">
        <v>0</v>
      </c>
      <c r="M10" s="81">
        <v>37</v>
      </c>
      <c r="N10" s="91">
        <v>3</v>
      </c>
      <c r="O10" s="92">
        <v>0</v>
      </c>
      <c r="P10" s="93">
        <f>N10+O10</f>
        <v>3</v>
      </c>
      <c r="Q10" s="82">
        <f>IFERROR(P10/M10,"-")</f>
        <v>0.081081081081081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0.66666666666667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166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42</v>
      </c>
      <c r="L11" s="81">
        <v>23</v>
      </c>
      <c r="M11" s="81">
        <v>7</v>
      </c>
      <c r="N11" s="91">
        <v>2</v>
      </c>
      <c r="O11" s="92">
        <v>0</v>
      </c>
      <c r="P11" s="93">
        <f>N11+O11</f>
        <v>2</v>
      </c>
      <c r="Q11" s="82">
        <f>IFERROR(P11/M11,"-")</f>
        <v>0.28571428571429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0.5</v>
      </c>
      <c r="X11" s="186">
        <v>13000</v>
      </c>
      <c r="Y11" s="187">
        <f>IFERROR(X11/P11,"-")</f>
        <v>6500</v>
      </c>
      <c r="Z11" s="187">
        <f>IFERROR(X11/V11,"-")</f>
        <v>13000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>
        <v>1</v>
      </c>
      <c r="BZ11" s="129">
        <f>IFERROR(BY11/BW11,"-")</f>
        <v>1</v>
      </c>
      <c r="CA11" s="130">
        <v>13000</v>
      </c>
      <c r="CB11" s="131">
        <f>IFERROR(CA11/BW11,"-")</f>
        <v>13000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13000</v>
      </c>
      <c r="CQ11" s="141">
        <v>13000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1.7493333333333</v>
      </c>
      <c r="B14" s="39"/>
      <c r="C14" s="39"/>
      <c r="D14" s="39"/>
      <c r="E14" s="39"/>
      <c r="F14" s="39"/>
      <c r="G14" s="40" t="s">
        <v>167</v>
      </c>
      <c r="H14" s="40"/>
      <c r="I14" s="40"/>
      <c r="J14" s="190">
        <f>SUM(J6:J13)</f>
        <v>375000</v>
      </c>
      <c r="K14" s="41">
        <f>SUM(K6:K13)</f>
        <v>388</v>
      </c>
      <c r="L14" s="41">
        <f>SUM(L6:L13)</f>
        <v>149</v>
      </c>
      <c r="M14" s="41">
        <f>SUM(M6:M13)</f>
        <v>321</v>
      </c>
      <c r="N14" s="41">
        <f>SUM(N6:N13)</f>
        <v>59</v>
      </c>
      <c r="O14" s="41">
        <f>SUM(O6:O13)</f>
        <v>2</v>
      </c>
      <c r="P14" s="41">
        <f>SUM(P6:P13)</f>
        <v>61</v>
      </c>
      <c r="Q14" s="42">
        <f>IFERROR(P14/M14,"-")</f>
        <v>0.19003115264798</v>
      </c>
      <c r="R14" s="78">
        <f>SUM(R6:R13)</f>
        <v>17</v>
      </c>
      <c r="S14" s="78">
        <f>SUM(S6:S13)</f>
        <v>10</v>
      </c>
      <c r="T14" s="42">
        <f>IFERROR(R14/P14,"-")</f>
        <v>0.27868852459016</v>
      </c>
      <c r="U14" s="184">
        <f>IFERROR(J14/P14,"-")</f>
        <v>6147.5409836066</v>
      </c>
      <c r="V14" s="44">
        <f>SUM(V6:V13)</f>
        <v>12</v>
      </c>
      <c r="W14" s="42">
        <f>IFERROR(V14/P14,"-")</f>
        <v>0.19672131147541</v>
      </c>
      <c r="X14" s="190">
        <f>SUM(X6:X13)</f>
        <v>656000</v>
      </c>
      <c r="Y14" s="190">
        <f>IFERROR(X14/P14,"-")</f>
        <v>10754.098360656</v>
      </c>
      <c r="Z14" s="190">
        <f>IFERROR(X14/V14,"-")</f>
        <v>54666.666666667</v>
      </c>
      <c r="AA14" s="190">
        <f>X14-J14</f>
        <v>281000</v>
      </c>
      <c r="AB14" s="47">
        <f>X14/J14</f>
        <v>1.7493333333333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