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<sst xmlns="http://schemas.openxmlformats.org/spreadsheetml/2006/main" uniqueCount="173">
  <si>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</si>
  <si>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</si>
  <si>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</si>
  <si>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</si>
  <si>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</si>
  <si>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</si>
  <si>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</si>
  <si>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</si>
  <si>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</si>
  <si>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</si>
  <si>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</si>
  <si>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</si>
  <si>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</si>
  <si>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</si>
  <si>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</si>
  <si>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</si>
  <si>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</si>
  <si>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</si>
  <si>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</si>
  <si>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</si>
  <si>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</si>
  <si>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</si>
  <si>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</si>
  <si>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</si>
  <si>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</si>
  <si>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</si>
  <si>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</si>
  <si>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</si>
  <si>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</si>
  <si>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</si>
  <si>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</si>
  <si>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</si>
  <si>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</si>
  <si>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</si>
  <si>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</si>
  <si>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</si>
  <si>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</si>
  <si>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</si>
  <si>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</si>
  <si>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</si>
  <si>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</si>
  <si>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</si>
  <si>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</si>
  <si>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</si>
  <si>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</si>
  <si>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</si>
  <si>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</si>
  <si>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</si>
  <si>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</si>
  <si>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</si>
  <si>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</si>
  <si>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</si>
  <si>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</si>
  <si>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</si>
  <si>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</si>
  <si>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</si>
  <si>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</si>
  <si>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</si>
  <si>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</si>
  <si>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</si>
  <si>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</si>
  <si>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ic874</t>
  </si>
  <si>
    <t>※女性からナンパしてほしい版風</t>
  </si>
  <si>
    <t>「求む！」キャッチ ヘスティア写真 ※新スマホ</t>
  </si>
  <si>
    <t>lp01</t>
  </si>
  <si>
    <t>スポニチ関東</t>
  </si>
  <si>
    <t>4C終面全5段</t>
  </si>
  <si>
    <t>12月09日(日)</t>
  </si>
  <si>
    <t>ic875</t>
  </si>
  <si>
    <t>※コットン版</t>
  </si>
  <si>
    <t>「リアルガチ出会い物語！」キャッチ ヘスティア写真 ※新スマホ</t>
  </si>
  <si>
    <t>スポニチ関西</t>
  </si>
  <si>
    <t>12月07日(金)</t>
  </si>
  <si>
    <t>ic876</t>
  </si>
  <si>
    <t>スポニチ西部</t>
  </si>
  <si>
    <t>ic877</t>
  </si>
  <si>
    <t>スポニチ北海道</t>
  </si>
  <si>
    <t>ic878</t>
  </si>
  <si>
    <t>※女性からナンパしてほしい版風/※コットン版/(空電共通)</t>
  </si>
  <si>
    <t>「求む！」キャッチ ヘスティア写真 ※新スマホ/「リアルガチ出会い物語！」キャッチ ヘスティア写真 ※新スマホ/(空電共通)</t>
  </si>
  <si>
    <t>空電</t>
  </si>
  <si>
    <t>空電 (共通)</t>
  </si>
  <si>
    <t>ic879</t>
  </si>
  <si>
    <t>※1604FLASHリサイズ 女性からナンパしてほしい写真</t>
  </si>
  <si>
    <t>「求む！」キャッチ</t>
  </si>
  <si>
    <t>サンスポ関東</t>
  </si>
  <si>
    <t>1C全面</t>
  </si>
  <si>
    <t>12月22日(土)</t>
  </si>
  <si>
    <t>ic880</t>
  </si>
  <si>
    <t>ic881</t>
  </si>
  <si>
    <t>★コットン版</t>
  </si>
  <si>
    <t>「依存症男性急増中！？」※携帯を手放せない男性急増中！？※新スマホ</t>
  </si>
  <si>
    <t>サンスポ関西</t>
  </si>
  <si>
    <t>全5段</t>
  </si>
  <si>
    <t>ic882</t>
  </si>
  <si>
    <t>ic883</t>
  </si>
  <si>
    <t>12月14日(金)</t>
  </si>
  <si>
    <t>ic884</t>
  </si>
  <si>
    <t>ic885</t>
  </si>
  <si>
    <t>スポーツ報知関西</t>
  </si>
  <si>
    <t>全5段つかみ4回</t>
  </si>
  <si>
    <t>12月06日(木)</t>
  </si>
  <si>
    <t>ic886</t>
  </si>
  <si>
    <t>「依存症男性急増中！？」</t>
  </si>
  <si>
    <t>12月11日(火)</t>
  </si>
  <si>
    <t>ic887</t>
  </si>
  <si>
    <t>12月17日(月)</t>
  </si>
  <si>
    <t>ic888</t>
  </si>
  <si>
    <t>※「女性からナンパしてほしい」それを実現したサイト</t>
  </si>
  <si>
    <t>「もう５０代の熟女だけど、試しに付き合ってみる？」</t>
  </si>
  <si>
    <t>12月24日(月)</t>
  </si>
  <si>
    <t>ic889</t>
  </si>
  <si>
    <t>(空電共通)</t>
  </si>
  <si>
    <t>ic890</t>
  </si>
  <si>
    <t>★①女性からナンパしてほしい版風</t>
  </si>
  <si>
    <t>「求む！」</t>
  </si>
  <si>
    <t>半2段つかみ20段保証</t>
  </si>
  <si>
    <t>20段保証</t>
  </si>
  <si>
    <t>ic891</t>
  </si>
  <si>
    <t>★②コットン</t>
  </si>
  <si>
    <t>「男の夢叶えます」</t>
  </si>
  <si>
    <t>ic892</t>
  </si>
  <si>
    <t>★③女性からナンパしてほしい版風</t>
  </si>
  <si>
    <t>ic893</t>
  </si>
  <si>
    <t>ic894</t>
  </si>
  <si>
    <t>ニッカン関東</t>
  </si>
  <si>
    <t>半2段つかみ１0段保証</t>
  </si>
  <si>
    <t>1～10日</t>
  </si>
  <si>
    <t>ic895</t>
  </si>
  <si>
    <t>11～20日</t>
  </si>
  <si>
    <t>ic896</t>
  </si>
  <si>
    <t>21～31日</t>
  </si>
  <si>
    <t>ic897</t>
  </si>
  <si>
    <t>ic898</t>
  </si>
  <si>
    <t>スポーツ報知関東</t>
  </si>
  <si>
    <t>ic899</t>
  </si>
  <si>
    <t>半3段つかみ20段保証</t>
  </si>
  <si>
    <t>ic900</t>
  </si>
  <si>
    <t>半5段つかみ20段保証</t>
  </si>
  <si>
    <t>ic901</t>
  </si>
  <si>
    <t>ic902</t>
  </si>
  <si>
    <t>半2段・半3段つかみ10段保証</t>
  </si>
  <si>
    <t>ic903</t>
  </si>
  <si>
    <t>ic904</t>
  </si>
  <si>
    <t>ic905</t>
  </si>
  <si>
    <t>ic906</t>
  </si>
  <si>
    <t>ic907</t>
  </si>
  <si>
    <t>ic908</t>
  </si>
  <si>
    <t>ic909</t>
  </si>
  <si>
    <t>新聞 TOTAL</t>
  </si>
  <si>
    <t>●雑誌 広告</t>
  </si>
  <si>
    <t>za091</t>
  </si>
  <si>
    <t>表4</t>
  </si>
  <si>
    <t>※新50代版 女性からナンパしてほしい写真「求む」キャッチ</t>
  </si>
  <si>
    <t>週刊実話</t>
  </si>
  <si>
    <t>za092</t>
  </si>
  <si>
    <t>日本ジャーナル出版</t>
  </si>
  <si>
    <t>za093</t>
  </si>
  <si>
    <t>★ 女性からご飯に誘われる。男性はyesかnoか答えるだけ。</t>
  </si>
  <si>
    <t>Tvnavi</t>
  </si>
  <si>
    <t>(月間Tvnavi)①</t>
  </si>
  <si>
    <t>za094</t>
  </si>
  <si>
    <t>扶桑社</t>
  </si>
  <si>
    <t>za095</t>
  </si>
  <si>
    <t>※「もう50代の熟女だけど、試しに付き合ってみる？」</t>
  </si>
  <si>
    <t>za096</t>
  </si>
  <si>
    <t>za097</t>
  </si>
  <si>
    <t>※C版</t>
  </si>
  <si>
    <t>EXMAX!</t>
  </si>
  <si>
    <t>12月26日(水)</t>
  </si>
  <si>
    <t>za098</t>
  </si>
  <si>
    <t>ぶんか社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</si>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</sst>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36</v>
      </c>
      <c r="D6" s="195">
        <v>3405000</v>
      </c>
      <c r="E6" s="81">
        <v>1642</v>
      </c>
      <c r="F6" s="81">
        <v>738</v>
      </c>
      <c r="G6" s="81">
        <v>2136</v>
      </c>
      <c r="H6" s="91">
        <v>366</v>
      </c>
      <c r="I6" s="92">
        <v>2</v>
      </c>
      <c r="J6" s="145">
        <f>H6+I6</f>
        <v>368</v>
      </c>
      <c r="K6" s="82">
        <f>IFERROR(J6/G6,"-")</f>
        <v>0.17228464419476</v>
      </c>
      <c r="L6" s="81">
        <v>78</v>
      </c>
      <c r="M6" s="81">
        <v>74</v>
      </c>
      <c r="N6" s="82">
        <f>IFERROR(L6/J6,"-")</f>
        <v>0.21195652173913</v>
      </c>
      <c r="O6" s="83">
        <f>IFERROR(D6/J6,"-")</f>
        <v>9252.7173913043</v>
      </c>
      <c r="P6" s="84">
        <v>98</v>
      </c>
      <c r="Q6" s="82">
        <f>IFERROR(P6/J6,"-")</f>
        <v>0.26630434782609</v>
      </c>
      <c r="R6" s="200">
        <v>4340528</v>
      </c>
      <c r="S6" s="201">
        <f>IFERROR(R6/J6,"-")</f>
        <v>11794.913043478</v>
      </c>
      <c r="T6" s="201">
        <f>IFERROR(R6/P6,"-")</f>
        <v>44291.102040816</v>
      </c>
      <c r="U6" s="195">
        <f>IFERROR(R6-D6,"-")</f>
        <v>935528</v>
      </c>
      <c r="V6" s="85">
        <f>R6/D6</f>
        <v>1.2747512481645</v>
      </c>
      <c r="W6" s="79"/>
      <c r="X6" s="144"/>
    </row>
    <row r="7" spans="1:24">
      <c r="A7" s="80"/>
      <c r="B7" s="86" t="s">
        <v>24</v>
      </c>
      <c r="C7" s="86">
        <v>8</v>
      </c>
      <c r="D7" s="195">
        <v>650000</v>
      </c>
      <c r="E7" s="81">
        <v>918</v>
      </c>
      <c r="F7" s="81">
        <v>268</v>
      </c>
      <c r="G7" s="81">
        <v>777</v>
      </c>
      <c r="H7" s="91">
        <v>163</v>
      </c>
      <c r="I7" s="92">
        <v>10</v>
      </c>
      <c r="J7" s="145">
        <f>H7+I7</f>
        <v>173</v>
      </c>
      <c r="K7" s="82">
        <f>IFERROR(J7/G7,"-")</f>
        <v>0.22265122265122</v>
      </c>
      <c r="L7" s="81">
        <v>33</v>
      </c>
      <c r="M7" s="81">
        <v>41</v>
      </c>
      <c r="N7" s="82">
        <f>IFERROR(L7/J7,"-")</f>
        <v>0.19075144508671</v>
      </c>
      <c r="O7" s="83">
        <f>IFERROR(D7/J7,"-")</f>
        <v>3757.225433526</v>
      </c>
      <c r="P7" s="84">
        <v>37</v>
      </c>
      <c r="Q7" s="82">
        <f>IFERROR(P7/J7,"-")</f>
        <v>0.21387283236994</v>
      </c>
      <c r="R7" s="200">
        <v>1306000</v>
      </c>
      <c r="S7" s="201">
        <f>IFERROR(R7/J7,"-")</f>
        <v>7549.1329479769</v>
      </c>
      <c r="T7" s="201">
        <f>IFERROR(R7/P7,"-")</f>
        <v>35297.297297297</v>
      </c>
      <c r="U7" s="195">
        <f>IFERROR(R7-D7,"-")</f>
        <v>656000</v>
      </c>
      <c r="V7" s="85">
        <f>R7/D7</f>
        <v>2.0092307692308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4055000</v>
      </c>
      <c r="E10" s="41">
        <f>SUM(E6:E8)</f>
        <v>2560</v>
      </c>
      <c r="F10" s="41">
        <f>SUM(F6:F8)</f>
        <v>1006</v>
      </c>
      <c r="G10" s="41">
        <f>SUM(G6:G8)</f>
        <v>2913</v>
      </c>
      <c r="H10" s="41">
        <f>SUM(H6:H8)</f>
        <v>529</v>
      </c>
      <c r="I10" s="41">
        <f>SUM(I6:I8)</f>
        <v>12</v>
      </c>
      <c r="J10" s="41">
        <f>SUM(J6:J8)</f>
        <v>541</v>
      </c>
      <c r="K10" s="42">
        <f>IFERROR(J10/G10,"-")</f>
        <v>0.18571918983865</v>
      </c>
      <c r="L10" s="78">
        <f>SUM(L6:L8)</f>
        <v>111</v>
      </c>
      <c r="M10" s="78">
        <f>SUM(M6:M8)</f>
        <v>115</v>
      </c>
      <c r="N10" s="42">
        <f>IFERROR(L10/J10,"-")</f>
        <v>0.20517560073937</v>
      </c>
      <c r="O10" s="43">
        <f>IFERROR(D10/J10,"-")</f>
        <v>7495.3789279113</v>
      </c>
      <c r="P10" s="44">
        <f>SUM(P6:P8)</f>
        <v>135</v>
      </c>
      <c r="Q10" s="42">
        <f>IFERROR(P10/J10,"-")</f>
        <v>0.24953789279113</v>
      </c>
      <c r="R10" s="45">
        <f>SUM(R6:R8)</f>
        <v>5646528</v>
      </c>
      <c r="S10" s="45">
        <f>IFERROR(R10/J10,"-")</f>
        <v>10437.205175601</v>
      </c>
      <c r="T10" s="45">
        <f>IFERROR(R10/P10,"-")</f>
        <v>41826.133333333</v>
      </c>
      <c r="U10" s="46">
        <f>SUM(U6:U8)</f>
        <v>1591528</v>
      </c>
      <c r="V10" s="47">
        <f>IFERROR(R10/D10,"-")</f>
        <v>1.3924853267571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0.55285714285714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57</v>
      </c>
      <c r="L6" s="81">
        <v>0</v>
      </c>
      <c r="M6" s="81">
        <v>163</v>
      </c>
      <c r="N6" s="91">
        <v>21</v>
      </c>
      <c r="O6" s="92">
        <v>0</v>
      </c>
      <c r="P6" s="93">
        <f>N6+O6</f>
        <v>21</v>
      </c>
      <c r="Q6" s="82">
        <f>IFERROR(P6/M6,"-")</f>
        <v>0.12883435582822</v>
      </c>
      <c r="R6" s="81">
        <v>0</v>
      </c>
      <c r="S6" s="81">
        <v>8</v>
      </c>
      <c r="T6" s="82">
        <f>IFERROR(S6/(O6+P6),"-")</f>
        <v>0.38095238095238</v>
      </c>
      <c r="U6" s="182">
        <f>IFERROR(J6/SUM(P6:P10),"-")</f>
        <v>8235.2941176471</v>
      </c>
      <c r="V6" s="84">
        <v>4</v>
      </c>
      <c r="W6" s="82">
        <f>IF(P6=0,"-",V6/P6)</f>
        <v>0.19047619047619</v>
      </c>
      <c r="X6" s="186">
        <v>27000</v>
      </c>
      <c r="Y6" s="187">
        <f>IFERROR(X6/P6,"-")</f>
        <v>1285.7142857143</v>
      </c>
      <c r="Z6" s="187">
        <f>IFERROR(X6/V6,"-")</f>
        <v>6750</v>
      </c>
      <c r="AA6" s="188">
        <f>SUM(X6:X10)-SUM(J6:J10)</f>
        <v>-313000</v>
      </c>
      <c r="AB6" s="85">
        <f>SUM(X6:X10)/SUM(J6:J10)</f>
        <v>0.55285714285714</v>
      </c>
      <c r="AC6" s="79"/>
      <c r="AD6" s="94">
        <v>2</v>
      </c>
      <c r="AE6" s="95">
        <f>IF(P6=0,"",IF(AD6=0,"",(AD6/P6)))</f>
        <v>0.095238095238095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0.095238095238095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0.047619047619048</v>
      </c>
      <c r="AX6" s="106">
        <v>1</v>
      </c>
      <c r="AY6" s="108">
        <f>IFERROR(AX6/AV6,"-")</f>
        <v>1</v>
      </c>
      <c r="AZ6" s="109">
        <v>8000</v>
      </c>
      <c r="BA6" s="110">
        <f>IFERROR(AZ6/AV6,"-")</f>
        <v>8000</v>
      </c>
      <c r="BB6" s="111"/>
      <c r="BC6" s="111">
        <v>1</v>
      </c>
      <c r="BD6" s="111"/>
      <c r="BE6" s="112">
        <v>7</v>
      </c>
      <c r="BF6" s="113">
        <f>IF(P6=0,"",IF(BE6=0,"",(BE6/P6)))</f>
        <v>0.33333333333333</v>
      </c>
      <c r="BG6" s="112">
        <v>1</v>
      </c>
      <c r="BH6" s="114">
        <f>IFERROR(BG6/BE6,"-")</f>
        <v>0.14285714285714</v>
      </c>
      <c r="BI6" s="115">
        <v>3000</v>
      </c>
      <c r="BJ6" s="116">
        <f>IFERROR(BI6/BE6,"-")</f>
        <v>428.57142857143</v>
      </c>
      <c r="BK6" s="117">
        <v>1</v>
      </c>
      <c r="BL6" s="117"/>
      <c r="BM6" s="117"/>
      <c r="BN6" s="119">
        <v>6</v>
      </c>
      <c r="BO6" s="120">
        <f>IF(P6=0,"",IF(BN6=0,"",(BN6/P6)))</f>
        <v>0.28571428571429</v>
      </c>
      <c r="BP6" s="121">
        <v>1</v>
      </c>
      <c r="BQ6" s="122">
        <f>IFERROR(BP6/BN6,"-")</f>
        <v>0.16666666666667</v>
      </c>
      <c r="BR6" s="123">
        <v>8000</v>
      </c>
      <c r="BS6" s="124">
        <f>IFERROR(BR6/BN6,"-")</f>
        <v>1333.3333333333</v>
      </c>
      <c r="BT6" s="125"/>
      <c r="BU6" s="125">
        <v>1</v>
      </c>
      <c r="BV6" s="125"/>
      <c r="BW6" s="126">
        <v>3</v>
      </c>
      <c r="BX6" s="127">
        <f>IF(P6=0,"",IF(BW6=0,"",(BW6/P6)))</f>
        <v>0.14285714285714</v>
      </c>
      <c r="BY6" s="128">
        <v>1</v>
      </c>
      <c r="BZ6" s="129">
        <f>IFERROR(BY6/BW6,"-")</f>
        <v>0.33333333333333</v>
      </c>
      <c r="CA6" s="130">
        <v>8000</v>
      </c>
      <c r="CB6" s="131">
        <f>IFERROR(CA6/BW6,"-")</f>
        <v>2666.6666666667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27000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71</v>
      </c>
      <c r="H7" s="90" t="s">
        <v>66</v>
      </c>
      <c r="I7" s="90" t="s">
        <v>72</v>
      </c>
      <c r="J7" s="188"/>
      <c r="K7" s="81">
        <v>20</v>
      </c>
      <c r="L7" s="81">
        <v>0</v>
      </c>
      <c r="M7" s="81">
        <v>85</v>
      </c>
      <c r="N7" s="91">
        <v>9</v>
      </c>
      <c r="O7" s="92">
        <v>0</v>
      </c>
      <c r="P7" s="93">
        <f>N7+O7</f>
        <v>9</v>
      </c>
      <c r="Q7" s="82">
        <f>IFERROR(P7/M7,"-")</f>
        <v>0.10588235294118</v>
      </c>
      <c r="R7" s="81">
        <v>1</v>
      </c>
      <c r="S7" s="81">
        <v>1</v>
      </c>
      <c r="T7" s="82">
        <f>IFERROR(S7/(O7+P7),"-")</f>
        <v>0.11111111111111</v>
      </c>
      <c r="U7" s="182"/>
      <c r="V7" s="84">
        <v>1</v>
      </c>
      <c r="W7" s="82">
        <f>IF(P7=0,"-",V7/P7)</f>
        <v>0.11111111111111</v>
      </c>
      <c r="X7" s="186">
        <v>3000</v>
      </c>
      <c r="Y7" s="187">
        <f>IFERROR(X7/P7,"-")</f>
        <v>333.33333333333</v>
      </c>
      <c r="Z7" s="187">
        <f>IFERROR(X7/V7,"-")</f>
        <v>3000</v>
      </c>
      <c r="AA7" s="188"/>
      <c r="AB7" s="85"/>
      <c r="AC7" s="79"/>
      <c r="AD7" s="94">
        <v>1</v>
      </c>
      <c r="AE7" s="95">
        <f>IF(P7=0,"",IF(AD7=0,"",(AD7/P7)))</f>
        <v>0.11111111111111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0.11111111111111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5</v>
      </c>
      <c r="BF7" s="113">
        <f>IF(P7=0,"",IF(BE7=0,"",(BE7/P7)))</f>
        <v>0.55555555555556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>
        <v>1</v>
      </c>
      <c r="BQ7" s="122">
        <f>IFERROR(BP7/BN7,"-")</f>
        <v>0.5</v>
      </c>
      <c r="BR7" s="123">
        <v>3000</v>
      </c>
      <c r="BS7" s="124">
        <f>IFERROR(BR7/BN7,"-")</f>
        <v>1500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73</v>
      </c>
      <c r="C8" s="203"/>
      <c r="D8" s="203" t="s">
        <v>62</v>
      </c>
      <c r="E8" s="203" t="s">
        <v>63</v>
      </c>
      <c r="F8" s="203" t="s">
        <v>64</v>
      </c>
      <c r="G8" s="203" t="s">
        <v>74</v>
      </c>
      <c r="H8" s="90" t="s">
        <v>66</v>
      </c>
      <c r="I8" s="204" t="s">
        <v>67</v>
      </c>
      <c r="J8" s="188"/>
      <c r="K8" s="81">
        <v>11</v>
      </c>
      <c r="L8" s="81">
        <v>0</v>
      </c>
      <c r="M8" s="81">
        <v>37</v>
      </c>
      <c r="N8" s="91">
        <v>4</v>
      </c>
      <c r="O8" s="92">
        <v>0</v>
      </c>
      <c r="P8" s="93">
        <f>N8+O8</f>
        <v>4</v>
      </c>
      <c r="Q8" s="82">
        <f>IFERROR(P8/M8,"-")</f>
        <v>0.10810810810811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0.75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69</v>
      </c>
      <c r="E9" s="203" t="s">
        <v>70</v>
      </c>
      <c r="F9" s="203" t="s">
        <v>64</v>
      </c>
      <c r="G9" s="203" t="s">
        <v>76</v>
      </c>
      <c r="H9" s="90" t="s">
        <v>66</v>
      </c>
      <c r="I9" s="204" t="s">
        <v>67</v>
      </c>
      <c r="J9" s="188"/>
      <c r="K9" s="81">
        <v>7</v>
      </c>
      <c r="L9" s="81">
        <v>0</v>
      </c>
      <c r="M9" s="81">
        <v>35</v>
      </c>
      <c r="N9" s="91">
        <v>3</v>
      </c>
      <c r="O9" s="92">
        <v>0</v>
      </c>
      <c r="P9" s="93">
        <f>N9+O9</f>
        <v>3</v>
      </c>
      <c r="Q9" s="82">
        <f>IFERROR(P9/M9,"-")</f>
        <v>0.085714285714286</v>
      </c>
      <c r="R9" s="81">
        <v>1</v>
      </c>
      <c r="S9" s="81">
        <v>2</v>
      </c>
      <c r="T9" s="82">
        <f>IFERROR(S9/(O9+P9),"-")</f>
        <v>0.66666666666667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0.33333333333333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0.66666666666667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79</v>
      </c>
      <c r="F10" s="203" t="s">
        <v>80</v>
      </c>
      <c r="G10" s="203" t="s">
        <v>81</v>
      </c>
      <c r="H10" s="90"/>
      <c r="I10" s="90"/>
      <c r="J10" s="188"/>
      <c r="K10" s="81">
        <v>270</v>
      </c>
      <c r="L10" s="81">
        <v>162</v>
      </c>
      <c r="M10" s="81">
        <v>106</v>
      </c>
      <c r="N10" s="91">
        <v>47</v>
      </c>
      <c r="O10" s="92">
        <v>1</v>
      </c>
      <c r="P10" s="93">
        <f>N10+O10</f>
        <v>48</v>
      </c>
      <c r="Q10" s="82">
        <f>IFERROR(P10/M10,"-")</f>
        <v>0.45283018867925</v>
      </c>
      <c r="R10" s="81">
        <v>8</v>
      </c>
      <c r="S10" s="81">
        <v>8</v>
      </c>
      <c r="T10" s="82">
        <f>IFERROR(S10/(O10+P10),"-")</f>
        <v>0.16326530612245</v>
      </c>
      <c r="U10" s="182"/>
      <c r="V10" s="84">
        <v>9</v>
      </c>
      <c r="W10" s="82">
        <f>IF(P10=0,"-",V10/P10)</f>
        <v>0.1875</v>
      </c>
      <c r="X10" s="186">
        <v>357000</v>
      </c>
      <c r="Y10" s="187">
        <f>IFERROR(X10/P10,"-")</f>
        <v>7437.5</v>
      </c>
      <c r="Z10" s="187">
        <f>IFERROR(X10/V10,"-")</f>
        <v>39666.666666667</v>
      </c>
      <c r="AA10" s="188"/>
      <c r="AB10" s="85"/>
      <c r="AC10" s="79"/>
      <c r="AD10" s="94">
        <v>3</v>
      </c>
      <c r="AE10" s="95">
        <f>IF(P10=0,"",IF(AD10=0,"",(AD10/P10)))</f>
        <v>0.0625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0.020833333333333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0.041666666666667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9</v>
      </c>
      <c r="BF10" s="113">
        <f>IF(P10=0,"",IF(BE10=0,"",(BE10/P10)))</f>
        <v>0.1875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16</v>
      </c>
      <c r="BO10" s="120">
        <f>IF(P10=0,"",IF(BN10=0,"",(BN10/P10)))</f>
        <v>0.33333333333333</v>
      </c>
      <c r="BP10" s="121">
        <v>4</v>
      </c>
      <c r="BQ10" s="122">
        <f>IFERROR(BP10/BN10,"-")</f>
        <v>0.25</v>
      </c>
      <c r="BR10" s="123">
        <v>189000</v>
      </c>
      <c r="BS10" s="124">
        <f>IFERROR(BR10/BN10,"-")</f>
        <v>11812.5</v>
      </c>
      <c r="BT10" s="125"/>
      <c r="BU10" s="125">
        <v>1</v>
      </c>
      <c r="BV10" s="125">
        <v>3</v>
      </c>
      <c r="BW10" s="126">
        <v>16</v>
      </c>
      <c r="BX10" s="127">
        <f>IF(P10=0,"",IF(BW10=0,"",(BW10/P10)))</f>
        <v>0.33333333333333</v>
      </c>
      <c r="BY10" s="128">
        <v>5</v>
      </c>
      <c r="BZ10" s="129">
        <f>IFERROR(BY10/BW10,"-")</f>
        <v>0.3125</v>
      </c>
      <c r="CA10" s="130">
        <v>168000</v>
      </c>
      <c r="CB10" s="131">
        <f>IFERROR(CA10/BW10,"-")</f>
        <v>10500</v>
      </c>
      <c r="CC10" s="132"/>
      <c r="CD10" s="132">
        <v>4</v>
      </c>
      <c r="CE10" s="132">
        <v>1</v>
      </c>
      <c r="CF10" s="133">
        <v>1</v>
      </c>
      <c r="CG10" s="134">
        <f>IF(P10=0,"",IF(CF10=0,"",(CF10/P10)))</f>
        <v>0.020833333333333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9</v>
      </c>
      <c r="CP10" s="141">
        <v>357000</v>
      </c>
      <c r="CQ10" s="141">
        <v>140000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0.25714285714286</v>
      </c>
      <c r="B11" s="203" t="s">
        <v>82</v>
      </c>
      <c r="C11" s="203"/>
      <c r="D11" s="203" t="s">
        <v>83</v>
      </c>
      <c r="E11" s="203" t="s">
        <v>84</v>
      </c>
      <c r="F11" s="203" t="s">
        <v>64</v>
      </c>
      <c r="G11" s="203" t="s">
        <v>85</v>
      </c>
      <c r="H11" s="90" t="s">
        <v>86</v>
      </c>
      <c r="I11" s="205" t="s">
        <v>87</v>
      </c>
      <c r="J11" s="188">
        <v>700000</v>
      </c>
      <c r="K11" s="81">
        <v>26</v>
      </c>
      <c r="L11" s="81">
        <v>0</v>
      </c>
      <c r="M11" s="81">
        <v>65</v>
      </c>
      <c r="N11" s="91">
        <v>9</v>
      </c>
      <c r="O11" s="92">
        <v>0</v>
      </c>
      <c r="P11" s="93">
        <f>N11+O11</f>
        <v>9</v>
      </c>
      <c r="Q11" s="82">
        <f>IFERROR(P11/M11,"-")</f>
        <v>0.13846153846154</v>
      </c>
      <c r="R11" s="81">
        <v>2</v>
      </c>
      <c r="S11" s="81">
        <v>3</v>
      </c>
      <c r="T11" s="82">
        <f>IFERROR(S11/(O11+P11),"-")</f>
        <v>0.33333333333333</v>
      </c>
      <c r="U11" s="182">
        <f>IFERROR(J11/SUM(P11:P16),"-")</f>
        <v>18918.918918919</v>
      </c>
      <c r="V11" s="84">
        <v>2</v>
      </c>
      <c r="W11" s="82">
        <f>IF(P11=0,"-",V11/P11)</f>
        <v>0.22222222222222</v>
      </c>
      <c r="X11" s="186">
        <v>88000</v>
      </c>
      <c r="Y11" s="187">
        <f>IFERROR(X11/P11,"-")</f>
        <v>9777.7777777778</v>
      </c>
      <c r="Z11" s="187">
        <f>IFERROR(X11/V11,"-")</f>
        <v>44000</v>
      </c>
      <c r="AA11" s="188">
        <f>SUM(X11:X16)-SUM(J11:J16)</f>
        <v>-520000</v>
      </c>
      <c r="AB11" s="85">
        <f>SUM(X11:X16)/SUM(J11:J16)</f>
        <v>0.25714285714286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5</v>
      </c>
      <c r="BF11" s="113">
        <f>IF(P11=0,"",IF(BE11=0,"",(BE11/P11)))</f>
        <v>0.55555555555556</v>
      </c>
      <c r="BG11" s="112">
        <v>1</v>
      </c>
      <c r="BH11" s="114">
        <f>IFERROR(BG11/BE11,"-")</f>
        <v>0.2</v>
      </c>
      <c r="BI11" s="115">
        <v>25000</v>
      </c>
      <c r="BJ11" s="116">
        <f>IFERROR(BI11/BE11,"-")</f>
        <v>5000</v>
      </c>
      <c r="BK11" s="117"/>
      <c r="BL11" s="117"/>
      <c r="BM11" s="117">
        <v>1</v>
      </c>
      <c r="BN11" s="119">
        <v>2</v>
      </c>
      <c r="BO11" s="120">
        <f>IF(P11=0,"",IF(BN11=0,"",(BN11/P11)))</f>
        <v>0.22222222222222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0.22222222222222</v>
      </c>
      <c r="BY11" s="128">
        <v>1</v>
      </c>
      <c r="BZ11" s="129">
        <f>IFERROR(BY11/BW11,"-")</f>
        <v>0.5</v>
      </c>
      <c r="CA11" s="130">
        <v>63000</v>
      </c>
      <c r="CB11" s="131">
        <f>IFERROR(CA11/BW11,"-")</f>
        <v>31500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88000</v>
      </c>
      <c r="CQ11" s="141">
        <v>63000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88</v>
      </c>
      <c r="C12" s="203"/>
      <c r="D12" s="203" t="s">
        <v>83</v>
      </c>
      <c r="E12" s="203" t="s">
        <v>84</v>
      </c>
      <c r="F12" s="203" t="s">
        <v>80</v>
      </c>
      <c r="G12" s="203"/>
      <c r="H12" s="90"/>
      <c r="I12" s="90"/>
      <c r="J12" s="188"/>
      <c r="K12" s="81">
        <v>29</v>
      </c>
      <c r="L12" s="81">
        <v>26</v>
      </c>
      <c r="M12" s="81">
        <v>14</v>
      </c>
      <c r="N12" s="91">
        <v>11</v>
      </c>
      <c r="O12" s="92">
        <v>0</v>
      </c>
      <c r="P12" s="93">
        <f>N12+O12</f>
        <v>11</v>
      </c>
      <c r="Q12" s="82">
        <f>IFERROR(P12/M12,"-")</f>
        <v>0.78571428571429</v>
      </c>
      <c r="R12" s="81">
        <v>2</v>
      </c>
      <c r="S12" s="81">
        <v>1</v>
      </c>
      <c r="T12" s="82">
        <f>IFERROR(S12/(O12+P12),"-")</f>
        <v>0.090909090909091</v>
      </c>
      <c r="U12" s="182"/>
      <c r="V12" s="84">
        <v>5</v>
      </c>
      <c r="W12" s="82">
        <f>IF(P12=0,"-",V12/P12)</f>
        <v>0.45454545454545</v>
      </c>
      <c r="X12" s="186">
        <v>65000</v>
      </c>
      <c r="Y12" s="187">
        <f>IFERROR(X12/P12,"-")</f>
        <v>5909.0909090909</v>
      </c>
      <c r="Z12" s="187">
        <f>IFERROR(X12/V12,"-")</f>
        <v>13000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0.18181818181818</v>
      </c>
      <c r="BG12" s="112">
        <v>1</v>
      </c>
      <c r="BH12" s="114">
        <f>IFERROR(BG12/BE12,"-")</f>
        <v>0.5</v>
      </c>
      <c r="BI12" s="115">
        <v>3000</v>
      </c>
      <c r="BJ12" s="116">
        <f>IFERROR(BI12/BE12,"-")</f>
        <v>1500</v>
      </c>
      <c r="BK12" s="117">
        <v>1</v>
      </c>
      <c r="BL12" s="117"/>
      <c r="BM12" s="117"/>
      <c r="BN12" s="119">
        <v>6</v>
      </c>
      <c r="BO12" s="120">
        <f>IF(P12=0,"",IF(BN12=0,"",(BN12/P12)))</f>
        <v>0.54545454545455</v>
      </c>
      <c r="BP12" s="121">
        <v>2</v>
      </c>
      <c r="BQ12" s="122">
        <f>IFERROR(BP12/BN12,"-")</f>
        <v>0.33333333333333</v>
      </c>
      <c r="BR12" s="123">
        <v>16000</v>
      </c>
      <c r="BS12" s="124">
        <f>IFERROR(BR12/BN12,"-")</f>
        <v>2666.6666666667</v>
      </c>
      <c r="BT12" s="125">
        <v>1</v>
      </c>
      <c r="BU12" s="125"/>
      <c r="BV12" s="125">
        <v>1</v>
      </c>
      <c r="BW12" s="126">
        <v>3</v>
      </c>
      <c r="BX12" s="127">
        <f>IF(P12=0,"",IF(BW12=0,"",(BW12/P12)))</f>
        <v>0.27272727272727</v>
      </c>
      <c r="BY12" s="128">
        <v>2</v>
      </c>
      <c r="BZ12" s="129">
        <f>IFERROR(BY12/BW12,"-")</f>
        <v>0.66666666666667</v>
      </c>
      <c r="CA12" s="130">
        <v>46000</v>
      </c>
      <c r="CB12" s="131">
        <f>IFERROR(CA12/BW12,"-")</f>
        <v>15333.333333333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5</v>
      </c>
      <c r="CP12" s="141">
        <v>65000</v>
      </c>
      <c r="CQ12" s="141">
        <v>36000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89</v>
      </c>
      <c r="C13" s="203"/>
      <c r="D13" s="203" t="s">
        <v>90</v>
      </c>
      <c r="E13" s="203" t="s">
        <v>91</v>
      </c>
      <c r="F13" s="203" t="s">
        <v>64</v>
      </c>
      <c r="G13" s="203" t="s">
        <v>92</v>
      </c>
      <c r="H13" s="90" t="s">
        <v>93</v>
      </c>
      <c r="I13" s="205" t="s">
        <v>87</v>
      </c>
      <c r="J13" s="188"/>
      <c r="K13" s="81">
        <v>11</v>
      </c>
      <c r="L13" s="81">
        <v>0</v>
      </c>
      <c r="M13" s="81">
        <v>33</v>
      </c>
      <c r="N13" s="91">
        <v>5</v>
      </c>
      <c r="O13" s="92">
        <v>0</v>
      </c>
      <c r="P13" s="93">
        <f>N13+O13</f>
        <v>5</v>
      </c>
      <c r="Q13" s="82">
        <f>IFERROR(P13/M13,"-")</f>
        <v>0.15151515151515</v>
      </c>
      <c r="R13" s="81">
        <v>1</v>
      </c>
      <c r="S13" s="81">
        <v>1</v>
      </c>
      <c r="T13" s="82">
        <f>IFERROR(S13/(O13+P13),"-")</f>
        <v>0.2</v>
      </c>
      <c r="U13" s="182"/>
      <c r="V13" s="84">
        <v>1</v>
      </c>
      <c r="W13" s="82">
        <f>IF(P13=0,"-",V13/P13)</f>
        <v>0.2</v>
      </c>
      <c r="X13" s="186">
        <v>9000</v>
      </c>
      <c r="Y13" s="187">
        <f>IFERROR(X13/P13,"-")</f>
        <v>1800</v>
      </c>
      <c r="Z13" s="187">
        <f>IFERROR(X13/V13,"-")</f>
        <v>9000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>
        <v>1</v>
      </c>
      <c r="BH13" s="114">
        <f>IFERROR(BG13/BE13,"-")</f>
        <v>0.5</v>
      </c>
      <c r="BI13" s="115">
        <v>9000</v>
      </c>
      <c r="BJ13" s="116">
        <f>IFERROR(BI13/BE13,"-")</f>
        <v>4500</v>
      </c>
      <c r="BK13" s="117"/>
      <c r="BL13" s="117"/>
      <c r="BM13" s="117">
        <v>1</v>
      </c>
      <c r="BN13" s="119">
        <v>2</v>
      </c>
      <c r="BO13" s="120">
        <f>IF(P13=0,"",IF(BN13=0,"",(BN13/P13)))</f>
        <v>0.4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9000</v>
      </c>
      <c r="CQ13" s="141">
        <v>9000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94</v>
      </c>
      <c r="C14" s="203"/>
      <c r="D14" s="203" t="s">
        <v>90</v>
      </c>
      <c r="E14" s="203" t="s">
        <v>91</v>
      </c>
      <c r="F14" s="203" t="s">
        <v>80</v>
      </c>
      <c r="G14" s="203"/>
      <c r="H14" s="90"/>
      <c r="I14" s="90"/>
      <c r="J14" s="188"/>
      <c r="K14" s="81">
        <v>25</v>
      </c>
      <c r="L14" s="81">
        <v>18</v>
      </c>
      <c r="M14" s="81">
        <v>11</v>
      </c>
      <c r="N14" s="91">
        <v>8</v>
      </c>
      <c r="O14" s="92">
        <v>0</v>
      </c>
      <c r="P14" s="93">
        <f>N14+O14</f>
        <v>8</v>
      </c>
      <c r="Q14" s="82">
        <f>IFERROR(P14/M14,"-")</f>
        <v>0.72727272727273</v>
      </c>
      <c r="R14" s="81">
        <v>3</v>
      </c>
      <c r="S14" s="81">
        <v>1</v>
      </c>
      <c r="T14" s="82">
        <f>IFERROR(S14/(O14+P14),"-")</f>
        <v>0.125</v>
      </c>
      <c r="U14" s="182"/>
      <c r="V14" s="84">
        <v>3</v>
      </c>
      <c r="W14" s="82">
        <f>IF(P14=0,"-",V14/P14)</f>
        <v>0.375</v>
      </c>
      <c r="X14" s="186">
        <v>18000</v>
      </c>
      <c r="Y14" s="187">
        <f>IFERROR(X14/P14,"-")</f>
        <v>2250</v>
      </c>
      <c r="Z14" s="187">
        <f>IFERROR(X14/V14,"-")</f>
        <v>6000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0.125</v>
      </c>
      <c r="AX14" s="106">
        <v>1</v>
      </c>
      <c r="AY14" s="108">
        <f>IFERROR(AX14/AV14,"-")</f>
        <v>1</v>
      </c>
      <c r="AZ14" s="109">
        <v>5000</v>
      </c>
      <c r="BA14" s="110">
        <f>IFERROR(AZ14/AV14,"-")</f>
        <v>5000</v>
      </c>
      <c r="BB14" s="111">
        <v>1</v>
      </c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0.25</v>
      </c>
      <c r="BP14" s="121">
        <v>1</v>
      </c>
      <c r="BQ14" s="122">
        <f>IFERROR(BP14/BN14,"-")</f>
        <v>0.5</v>
      </c>
      <c r="BR14" s="123">
        <v>6000</v>
      </c>
      <c r="BS14" s="124">
        <f>IFERROR(BR14/BN14,"-")</f>
        <v>3000</v>
      </c>
      <c r="BT14" s="125"/>
      <c r="BU14" s="125">
        <v>1</v>
      </c>
      <c r="BV14" s="125"/>
      <c r="BW14" s="126">
        <v>3</v>
      </c>
      <c r="BX14" s="127">
        <f>IF(P14=0,"",IF(BW14=0,"",(BW14/P14)))</f>
        <v>0.375</v>
      </c>
      <c r="BY14" s="128">
        <v>1</v>
      </c>
      <c r="BZ14" s="129">
        <f>IFERROR(BY14/BW14,"-")</f>
        <v>0.33333333333333</v>
      </c>
      <c r="CA14" s="130">
        <v>7000</v>
      </c>
      <c r="CB14" s="131">
        <f>IFERROR(CA14/BW14,"-")</f>
        <v>2333.3333333333</v>
      </c>
      <c r="CC14" s="132"/>
      <c r="CD14" s="132"/>
      <c r="CE14" s="132">
        <v>1</v>
      </c>
      <c r="CF14" s="133">
        <v>1</v>
      </c>
      <c r="CG14" s="134">
        <f>IF(P14=0,"",IF(CF14=0,"",(CF14/P14)))</f>
        <v>0.125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3</v>
      </c>
      <c r="CP14" s="141">
        <v>18000</v>
      </c>
      <c r="CQ14" s="141">
        <v>7000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95</v>
      </c>
      <c r="C15" s="203"/>
      <c r="D15" s="203" t="s">
        <v>90</v>
      </c>
      <c r="E15" s="203" t="s">
        <v>91</v>
      </c>
      <c r="F15" s="203" t="s">
        <v>64</v>
      </c>
      <c r="G15" s="203" t="s">
        <v>85</v>
      </c>
      <c r="H15" s="90" t="s">
        <v>93</v>
      </c>
      <c r="I15" s="90" t="s">
        <v>96</v>
      </c>
      <c r="J15" s="188"/>
      <c r="K15" s="81">
        <v>6</v>
      </c>
      <c r="L15" s="81">
        <v>0</v>
      </c>
      <c r="M15" s="81">
        <v>25</v>
      </c>
      <c r="N15" s="91">
        <v>1</v>
      </c>
      <c r="O15" s="92">
        <v>0</v>
      </c>
      <c r="P15" s="93">
        <f>N15+O15</f>
        <v>1</v>
      </c>
      <c r="Q15" s="82">
        <f>IFERROR(P15/M15,"-")</f>
        <v>0.04</v>
      </c>
      <c r="R15" s="81">
        <v>0</v>
      </c>
      <c r="S15" s="81">
        <v>1</v>
      </c>
      <c r="T15" s="82">
        <f>IFERROR(S15/(O15+P15),"-")</f>
        <v>1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90</v>
      </c>
      <c r="E16" s="203" t="s">
        <v>91</v>
      </c>
      <c r="F16" s="203" t="s">
        <v>80</v>
      </c>
      <c r="G16" s="203"/>
      <c r="H16" s="90"/>
      <c r="I16" s="90"/>
      <c r="J16" s="188"/>
      <c r="K16" s="81">
        <v>26</v>
      </c>
      <c r="L16" s="81">
        <v>17</v>
      </c>
      <c r="M16" s="81">
        <v>6</v>
      </c>
      <c r="N16" s="91">
        <v>3</v>
      </c>
      <c r="O16" s="92">
        <v>0</v>
      </c>
      <c r="P16" s="93">
        <f>N16+O16</f>
        <v>3</v>
      </c>
      <c r="Q16" s="82">
        <f>IFERROR(P16/M16,"-")</f>
        <v>0.5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0.33333333333333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0.59285714285714</v>
      </c>
      <c r="B17" s="203" t="s">
        <v>98</v>
      </c>
      <c r="C17" s="203"/>
      <c r="D17" s="203" t="s">
        <v>69</v>
      </c>
      <c r="E17" s="203" t="s">
        <v>70</v>
      </c>
      <c r="F17" s="203" t="s">
        <v>64</v>
      </c>
      <c r="G17" s="203" t="s">
        <v>99</v>
      </c>
      <c r="H17" s="90" t="s">
        <v>100</v>
      </c>
      <c r="I17" s="90" t="s">
        <v>101</v>
      </c>
      <c r="J17" s="188">
        <v>280000</v>
      </c>
      <c r="K17" s="81">
        <v>11</v>
      </c>
      <c r="L17" s="81">
        <v>0</v>
      </c>
      <c r="M17" s="81">
        <v>39</v>
      </c>
      <c r="N17" s="91">
        <v>5</v>
      </c>
      <c r="O17" s="92">
        <v>0</v>
      </c>
      <c r="P17" s="93">
        <f>N17+O17</f>
        <v>5</v>
      </c>
      <c r="Q17" s="82">
        <f>IFERROR(P17/M17,"-")</f>
        <v>0.12820512820513</v>
      </c>
      <c r="R17" s="81">
        <v>1</v>
      </c>
      <c r="S17" s="81">
        <v>2</v>
      </c>
      <c r="T17" s="82">
        <f>IFERROR(S17/(O17+P17),"-")</f>
        <v>0.4</v>
      </c>
      <c r="U17" s="182">
        <f>IFERROR(J17/SUM(P17:P21),"-")</f>
        <v>8235.2941176471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SUM(X17:X21)-SUM(J17:J21)</f>
        <v>-114000</v>
      </c>
      <c r="AB17" s="85">
        <f>SUM(X17:X21)/SUM(J17:J21)</f>
        <v>0.59285714285714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0.6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0.2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90</v>
      </c>
      <c r="E18" s="203" t="s">
        <v>103</v>
      </c>
      <c r="F18" s="203" t="s">
        <v>64</v>
      </c>
      <c r="G18" s="203" t="s">
        <v>99</v>
      </c>
      <c r="H18" s="90" t="s">
        <v>100</v>
      </c>
      <c r="I18" s="90" t="s">
        <v>104</v>
      </c>
      <c r="J18" s="188"/>
      <c r="K18" s="81">
        <v>8</v>
      </c>
      <c r="L18" s="81">
        <v>0</v>
      </c>
      <c r="M18" s="81">
        <v>24</v>
      </c>
      <c r="N18" s="91">
        <v>1</v>
      </c>
      <c r="O18" s="92">
        <v>0</v>
      </c>
      <c r="P18" s="93">
        <f>N18+O18</f>
        <v>1</v>
      </c>
      <c r="Q18" s="82">
        <f>IFERROR(P18/M18,"-")</f>
        <v>0.041666666666667</v>
      </c>
      <c r="R18" s="81">
        <v>0</v>
      </c>
      <c r="S18" s="81">
        <v>1</v>
      </c>
      <c r="T18" s="82">
        <f>IFERROR(S18/(O18+P18),"-")</f>
        <v>1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1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105</v>
      </c>
      <c r="C19" s="203"/>
      <c r="D19" s="203" t="s">
        <v>62</v>
      </c>
      <c r="E19" s="203" t="s">
        <v>63</v>
      </c>
      <c r="F19" s="203" t="s">
        <v>64</v>
      </c>
      <c r="G19" s="203" t="s">
        <v>99</v>
      </c>
      <c r="H19" s="90" t="s">
        <v>100</v>
      </c>
      <c r="I19" s="90" t="s">
        <v>106</v>
      </c>
      <c r="J19" s="188"/>
      <c r="K19" s="81">
        <v>3</v>
      </c>
      <c r="L19" s="81">
        <v>0</v>
      </c>
      <c r="M19" s="81">
        <v>15</v>
      </c>
      <c r="N19" s="91">
        <v>3</v>
      </c>
      <c r="O19" s="92">
        <v>0</v>
      </c>
      <c r="P19" s="93">
        <f>N19+O19</f>
        <v>3</v>
      </c>
      <c r="Q19" s="82">
        <f>IFERROR(P19/M19,"-")</f>
        <v>0.2</v>
      </c>
      <c r="R19" s="81">
        <v>1</v>
      </c>
      <c r="S19" s="81">
        <v>1</v>
      </c>
      <c r="T19" s="82">
        <f>IFERROR(S19/(O19+P19),"-")</f>
        <v>0.33333333333333</v>
      </c>
      <c r="U19" s="182"/>
      <c r="V19" s="84">
        <v>1</v>
      </c>
      <c r="W19" s="82">
        <f>IF(P19=0,"-",V19/P19)</f>
        <v>0.33333333333333</v>
      </c>
      <c r="X19" s="186">
        <v>3000</v>
      </c>
      <c r="Y19" s="187">
        <f>IFERROR(X19/P19,"-")</f>
        <v>1000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0.33333333333333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1</v>
      </c>
      <c r="BF19" s="113">
        <f>IF(P19=0,"",IF(BE19=0,"",(BE19/P19)))</f>
        <v>0.33333333333333</v>
      </c>
      <c r="BG19" s="112">
        <v>1</v>
      </c>
      <c r="BH19" s="114">
        <f>IFERROR(BG19/BE19,"-")</f>
        <v>1</v>
      </c>
      <c r="BI19" s="115">
        <v>3000</v>
      </c>
      <c r="BJ19" s="116">
        <f>IFERROR(BI19/BE19,"-")</f>
        <v>3000</v>
      </c>
      <c r="BK19" s="117">
        <v>1</v>
      </c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107</v>
      </c>
      <c r="C20" s="203"/>
      <c r="D20" s="203" t="s">
        <v>108</v>
      </c>
      <c r="E20" s="203" t="s">
        <v>109</v>
      </c>
      <c r="F20" s="203" t="s">
        <v>64</v>
      </c>
      <c r="G20" s="203" t="s">
        <v>99</v>
      </c>
      <c r="H20" s="90" t="s">
        <v>100</v>
      </c>
      <c r="I20" s="90" t="s">
        <v>110</v>
      </c>
      <c r="J20" s="188"/>
      <c r="K20" s="81">
        <v>10</v>
      </c>
      <c r="L20" s="81">
        <v>0</v>
      </c>
      <c r="M20" s="81">
        <v>46</v>
      </c>
      <c r="N20" s="91">
        <v>5</v>
      </c>
      <c r="O20" s="92">
        <v>0</v>
      </c>
      <c r="P20" s="93">
        <f>N20+O20</f>
        <v>5</v>
      </c>
      <c r="Q20" s="82">
        <f>IFERROR(P20/M20,"-")</f>
        <v>0.10869565217391</v>
      </c>
      <c r="R20" s="81">
        <v>0</v>
      </c>
      <c r="S20" s="81">
        <v>2</v>
      </c>
      <c r="T20" s="82">
        <f>IFERROR(S20/(O20+P20),"-")</f>
        <v>0.4</v>
      </c>
      <c r="U20" s="182"/>
      <c r="V20" s="84">
        <v>1</v>
      </c>
      <c r="W20" s="82">
        <f>IF(P20=0,"-",V20/P20)</f>
        <v>0.2</v>
      </c>
      <c r="X20" s="186">
        <v>3000</v>
      </c>
      <c r="Y20" s="187">
        <f>IFERROR(X20/P20,"-")</f>
        <v>600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>
        <v>1</v>
      </c>
      <c r="BH20" s="114">
        <f>IFERROR(BG20/BE20,"-")</f>
        <v>0.5</v>
      </c>
      <c r="BI20" s="115">
        <v>3000</v>
      </c>
      <c r="BJ20" s="116">
        <f>IFERROR(BI20/BE20,"-")</f>
        <v>1500</v>
      </c>
      <c r="BK20" s="117">
        <v>1</v>
      </c>
      <c r="BL20" s="117"/>
      <c r="BM20" s="117"/>
      <c r="BN20" s="119">
        <v>3</v>
      </c>
      <c r="BO20" s="120">
        <f>IF(P20=0,"",IF(BN20=0,"",(BN20/P20)))</f>
        <v>0.6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111</v>
      </c>
      <c r="C21" s="203"/>
      <c r="D21" s="203" t="s">
        <v>112</v>
      </c>
      <c r="E21" s="203" t="s">
        <v>112</v>
      </c>
      <c r="F21" s="203" t="s">
        <v>80</v>
      </c>
      <c r="G21" s="203" t="s">
        <v>81</v>
      </c>
      <c r="H21" s="90"/>
      <c r="I21" s="90"/>
      <c r="J21" s="188"/>
      <c r="K21" s="81">
        <v>77</v>
      </c>
      <c r="L21" s="81">
        <v>45</v>
      </c>
      <c r="M21" s="81">
        <v>41</v>
      </c>
      <c r="N21" s="91">
        <v>20</v>
      </c>
      <c r="O21" s="92">
        <v>0</v>
      </c>
      <c r="P21" s="93">
        <f>N21+O21</f>
        <v>20</v>
      </c>
      <c r="Q21" s="82">
        <f>IFERROR(P21/M21,"-")</f>
        <v>0.48780487804878</v>
      </c>
      <c r="R21" s="81">
        <v>6</v>
      </c>
      <c r="S21" s="81">
        <v>0</v>
      </c>
      <c r="T21" s="82">
        <f>IFERROR(S21/(O21+P21),"-")</f>
        <v>0</v>
      </c>
      <c r="U21" s="182"/>
      <c r="V21" s="84">
        <v>6</v>
      </c>
      <c r="W21" s="82">
        <f>IF(P21=0,"-",V21/P21)</f>
        <v>0.3</v>
      </c>
      <c r="X21" s="186">
        <v>160000</v>
      </c>
      <c r="Y21" s="187">
        <f>IFERROR(X21/P21,"-")</f>
        <v>8000</v>
      </c>
      <c r="Z21" s="187">
        <f>IFERROR(X21/V21,"-")</f>
        <v>26666.666666667</v>
      </c>
      <c r="AA21" s="188"/>
      <c r="AB21" s="85"/>
      <c r="AC21" s="79"/>
      <c r="AD21" s="94">
        <v>1</v>
      </c>
      <c r="AE21" s="95">
        <f>IF(P21=0,"",IF(AD21=0,"",(AD21/P21)))</f>
        <v>0.05</v>
      </c>
      <c r="AF21" s="94">
        <v>1</v>
      </c>
      <c r="AG21" s="96">
        <f>IFERROR(AF21/AD21,"-")</f>
        <v>1</v>
      </c>
      <c r="AH21" s="97">
        <v>17000</v>
      </c>
      <c r="AI21" s="98">
        <f>IFERROR(AH21/AD21,"-")</f>
        <v>17000</v>
      </c>
      <c r="AJ21" s="99"/>
      <c r="AK21" s="99"/>
      <c r="AL21" s="99">
        <v>1</v>
      </c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4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8</v>
      </c>
      <c r="BO21" s="120">
        <f>IF(P21=0,"",IF(BN21=0,"",(BN21/P21)))</f>
        <v>0.4</v>
      </c>
      <c r="BP21" s="121">
        <v>2</v>
      </c>
      <c r="BQ21" s="122">
        <f>IFERROR(BP21/BN21,"-")</f>
        <v>0.25</v>
      </c>
      <c r="BR21" s="123">
        <v>16000</v>
      </c>
      <c r="BS21" s="124">
        <f>IFERROR(BR21/BN21,"-")</f>
        <v>2000</v>
      </c>
      <c r="BT21" s="125">
        <v>1</v>
      </c>
      <c r="BU21" s="125"/>
      <c r="BV21" s="125">
        <v>1</v>
      </c>
      <c r="BW21" s="126">
        <v>6</v>
      </c>
      <c r="BX21" s="127">
        <f>IF(P21=0,"",IF(BW21=0,"",(BW21/P21)))</f>
        <v>0.3</v>
      </c>
      <c r="BY21" s="128">
        <v>2</v>
      </c>
      <c r="BZ21" s="129">
        <f>IFERROR(BY21/BW21,"-")</f>
        <v>0.33333333333333</v>
      </c>
      <c r="CA21" s="130">
        <v>124000</v>
      </c>
      <c r="CB21" s="131">
        <f>IFERROR(CA21/BW21,"-")</f>
        <v>20666.666666667</v>
      </c>
      <c r="CC21" s="132">
        <v>1</v>
      </c>
      <c r="CD21" s="132"/>
      <c r="CE21" s="132">
        <v>1</v>
      </c>
      <c r="CF21" s="133">
        <v>1</v>
      </c>
      <c r="CG21" s="134">
        <f>IF(P21=0,"",IF(CF21=0,"",(CF21/P21)))</f>
        <v>0.05</v>
      </c>
      <c r="CH21" s="135">
        <v>1</v>
      </c>
      <c r="CI21" s="136">
        <f>IFERROR(CH21/CF21,"-")</f>
        <v>1</v>
      </c>
      <c r="CJ21" s="137">
        <v>3000</v>
      </c>
      <c r="CK21" s="138">
        <f>IFERROR(CJ21/CF21,"-")</f>
        <v>3000</v>
      </c>
      <c r="CL21" s="139">
        <v>1</v>
      </c>
      <c r="CM21" s="139"/>
      <c r="CN21" s="139"/>
      <c r="CO21" s="140">
        <v>6</v>
      </c>
      <c r="CP21" s="141">
        <v>160000</v>
      </c>
      <c r="CQ21" s="141">
        <v>121000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5.49882</v>
      </c>
      <c r="B22" s="203" t="s">
        <v>113</v>
      </c>
      <c r="C22" s="203"/>
      <c r="D22" s="203" t="s">
        <v>114</v>
      </c>
      <c r="E22" s="203" t="s">
        <v>115</v>
      </c>
      <c r="F22" s="203" t="s">
        <v>64</v>
      </c>
      <c r="G22" s="203" t="s">
        <v>65</v>
      </c>
      <c r="H22" s="90" t="s">
        <v>116</v>
      </c>
      <c r="I22" s="90" t="s">
        <v>117</v>
      </c>
      <c r="J22" s="188">
        <v>400000</v>
      </c>
      <c r="K22" s="81">
        <v>33</v>
      </c>
      <c r="L22" s="81">
        <v>0</v>
      </c>
      <c r="M22" s="81">
        <v>119</v>
      </c>
      <c r="N22" s="91">
        <v>17</v>
      </c>
      <c r="O22" s="92">
        <v>0</v>
      </c>
      <c r="P22" s="93">
        <f>N22+O22</f>
        <v>17</v>
      </c>
      <c r="Q22" s="82">
        <f>IFERROR(P22/M22,"-")</f>
        <v>0.14285714285714</v>
      </c>
      <c r="R22" s="81">
        <v>2</v>
      </c>
      <c r="S22" s="81">
        <v>4</v>
      </c>
      <c r="T22" s="82">
        <f>IFERROR(S22/(O22+P22),"-")</f>
        <v>0.23529411764706</v>
      </c>
      <c r="U22" s="182">
        <f>IFERROR(J22/SUM(P22:P25),"-")</f>
        <v>7017.5438596491</v>
      </c>
      <c r="V22" s="84">
        <v>2</v>
      </c>
      <c r="W22" s="82">
        <f>IF(P22=0,"-",V22/P22)</f>
        <v>0.11764705882353</v>
      </c>
      <c r="X22" s="186">
        <v>58000</v>
      </c>
      <c r="Y22" s="187">
        <f>IFERROR(X22/P22,"-")</f>
        <v>3411.7647058824</v>
      </c>
      <c r="Z22" s="187">
        <f>IFERROR(X22/V22,"-")</f>
        <v>29000</v>
      </c>
      <c r="AA22" s="188">
        <f>SUM(X22:X25)-SUM(J22:J25)</f>
        <v>1799528</v>
      </c>
      <c r="AB22" s="85">
        <f>SUM(X22:X25)/SUM(J22:J25)</f>
        <v>5.49882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0.058823529411765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4</v>
      </c>
      <c r="BF22" s="113">
        <f>IF(P22=0,"",IF(BE22=0,"",(BE22/P22)))</f>
        <v>0.23529411764706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8</v>
      </c>
      <c r="BO22" s="120">
        <f>IF(P22=0,"",IF(BN22=0,"",(BN22/P22)))</f>
        <v>0.47058823529412</v>
      </c>
      <c r="BP22" s="121">
        <v>1</v>
      </c>
      <c r="BQ22" s="122">
        <f>IFERROR(BP22/BN22,"-")</f>
        <v>0.125</v>
      </c>
      <c r="BR22" s="123">
        <v>55000</v>
      </c>
      <c r="BS22" s="124">
        <f>IFERROR(BR22/BN22,"-")</f>
        <v>6875</v>
      </c>
      <c r="BT22" s="125"/>
      <c r="BU22" s="125"/>
      <c r="BV22" s="125">
        <v>1</v>
      </c>
      <c r="BW22" s="126">
        <v>2</v>
      </c>
      <c r="BX22" s="127">
        <f>IF(P22=0,"",IF(BW22=0,"",(BW22/P22)))</f>
        <v>0.11764705882353</v>
      </c>
      <c r="BY22" s="128">
        <v>1</v>
      </c>
      <c r="BZ22" s="129">
        <f>IFERROR(BY22/BW22,"-")</f>
        <v>0.5</v>
      </c>
      <c r="CA22" s="130">
        <v>3000</v>
      </c>
      <c r="CB22" s="131">
        <f>IFERROR(CA22/BW22,"-")</f>
        <v>1500</v>
      </c>
      <c r="CC22" s="132">
        <v>1</v>
      </c>
      <c r="CD22" s="132"/>
      <c r="CE22" s="132"/>
      <c r="CF22" s="133">
        <v>2</v>
      </c>
      <c r="CG22" s="134">
        <f>IF(P22=0,"",IF(CF22=0,"",(CF22/P22)))</f>
        <v>0.11764705882353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2</v>
      </c>
      <c r="CP22" s="141">
        <v>58000</v>
      </c>
      <c r="CQ22" s="141">
        <v>55000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118</v>
      </c>
      <c r="C23" s="203"/>
      <c r="D23" s="203" t="s">
        <v>119</v>
      </c>
      <c r="E23" s="203" t="s">
        <v>120</v>
      </c>
      <c r="F23" s="203" t="s">
        <v>64</v>
      </c>
      <c r="G23" s="203"/>
      <c r="H23" s="90" t="s">
        <v>116</v>
      </c>
      <c r="I23" s="90"/>
      <c r="J23" s="188"/>
      <c r="K23" s="81">
        <v>13</v>
      </c>
      <c r="L23" s="81">
        <v>0</v>
      </c>
      <c r="M23" s="81">
        <v>122</v>
      </c>
      <c r="N23" s="91">
        <v>7</v>
      </c>
      <c r="O23" s="92">
        <v>0</v>
      </c>
      <c r="P23" s="93">
        <f>N23+O23</f>
        <v>7</v>
      </c>
      <c r="Q23" s="82">
        <f>IFERROR(P23/M23,"-")</f>
        <v>0.057377049180328</v>
      </c>
      <c r="R23" s="81">
        <v>1</v>
      </c>
      <c r="S23" s="81">
        <v>1</v>
      </c>
      <c r="T23" s="82">
        <f>IFERROR(S23/(O23+P23),"-")</f>
        <v>0.14285714285714</v>
      </c>
      <c r="U23" s="182"/>
      <c r="V23" s="84">
        <v>2</v>
      </c>
      <c r="W23" s="82">
        <f>IF(P23=0,"-",V23/P23)</f>
        <v>0.28571428571429</v>
      </c>
      <c r="X23" s="186">
        <v>56000</v>
      </c>
      <c r="Y23" s="187">
        <f>IFERROR(X23/P23,"-")</f>
        <v>8000</v>
      </c>
      <c r="Z23" s="187">
        <f>IFERROR(X23/V23,"-")</f>
        <v>28000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0.42857142857143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3</v>
      </c>
      <c r="BO23" s="120">
        <f>IF(P23=0,"",IF(BN23=0,"",(BN23/P23)))</f>
        <v>0.42857142857143</v>
      </c>
      <c r="BP23" s="121">
        <v>1</v>
      </c>
      <c r="BQ23" s="122">
        <f>IFERROR(BP23/BN23,"-")</f>
        <v>0.33333333333333</v>
      </c>
      <c r="BR23" s="123">
        <v>30000</v>
      </c>
      <c r="BS23" s="124">
        <f>IFERROR(BR23/BN23,"-")</f>
        <v>10000</v>
      </c>
      <c r="BT23" s="125"/>
      <c r="BU23" s="125"/>
      <c r="BV23" s="125">
        <v>1</v>
      </c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0.14285714285714</v>
      </c>
      <c r="CH23" s="135">
        <v>1</v>
      </c>
      <c r="CI23" s="136">
        <f>IFERROR(CH23/CF23,"-")</f>
        <v>1</v>
      </c>
      <c r="CJ23" s="137">
        <v>26000</v>
      </c>
      <c r="CK23" s="138">
        <f>IFERROR(CJ23/CF23,"-")</f>
        <v>26000</v>
      </c>
      <c r="CL23" s="139"/>
      <c r="CM23" s="139"/>
      <c r="CN23" s="139">
        <v>1</v>
      </c>
      <c r="CO23" s="140">
        <v>2</v>
      </c>
      <c r="CP23" s="141">
        <v>56000</v>
      </c>
      <c r="CQ23" s="141">
        <v>30000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121</v>
      </c>
      <c r="C24" s="203"/>
      <c r="D24" s="203" t="s">
        <v>122</v>
      </c>
      <c r="E24" s="203" t="s">
        <v>109</v>
      </c>
      <c r="F24" s="203" t="s">
        <v>64</v>
      </c>
      <c r="G24" s="203"/>
      <c r="H24" s="90" t="s">
        <v>116</v>
      </c>
      <c r="I24" s="90"/>
      <c r="J24" s="188"/>
      <c r="K24" s="81">
        <v>15</v>
      </c>
      <c r="L24" s="81">
        <v>0</v>
      </c>
      <c r="M24" s="81">
        <v>129</v>
      </c>
      <c r="N24" s="91">
        <v>5</v>
      </c>
      <c r="O24" s="92">
        <v>0</v>
      </c>
      <c r="P24" s="93">
        <f>N24+O24</f>
        <v>5</v>
      </c>
      <c r="Q24" s="82">
        <f>IFERROR(P24/M24,"-")</f>
        <v>0.038759689922481</v>
      </c>
      <c r="R24" s="81">
        <v>0</v>
      </c>
      <c r="S24" s="81">
        <v>1</v>
      </c>
      <c r="T24" s="82">
        <f>IFERROR(S24/(O24+P24),"-")</f>
        <v>0.2</v>
      </c>
      <c r="U24" s="182"/>
      <c r="V24" s="84">
        <v>1</v>
      </c>
      <c r="W24" s="82">
        <f>IF(P24=0,"-",V24/P24)</f>
        <v>0.2</v>
      </c>
      <c r="X24" s="186">
        <v>54000</v>
      </c>
      <c r="Y24" s="187">
        <f>IFERROR(X24/P24,"-")</f>
        <v>10800</v>
      </c>
      <c r="Z24" s="187">
        <f>IFERROR(X24/V24,"-")</f>
        <v>54000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2</v>
      </c>
      <c r="AN24" s="101">
        <f>IF(P24=0,"",IF(AM24=0,"",(AM24/P24)))</f>
        <v>0.4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0.4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0.2</v>
      </c>
      <c r="BP24" s="121">
        <v>1</v>
      </c>
      <c r="BQ24" s="122">
        <f>IFERROR(BP24/BN24,"-")</f>
        <v>1</v>
      </c>
      <c r="BR24" s="123">
        <v>54000</v>
      </c>
      <c r="BS24" s="124">
        <f>IFERROR(BR24/BN24,"-")</f>
        <v>54000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54000</v>
      </c>
      <c r="CQ24" s="141">
        <v>54000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123</v>
      </c>
      <c r="C25" s="203"/>
      <c r="D25" s="203" t="s">
        <v>112</v>
      </c>
      <c r="E25" s="203" t="s">
        <v>112</v>
      </c>
      <c r="F25" s="203" t="s">
        <v>80</v>
      </c>
      <c r="G25" s="203"/>
      <c r="H25" s="90"/>
      <c r="I25" s="90"/>
      <c r="J25" s="188"/>
      <c r="K25" s="81">
        <v>271</v>
      </c>
      <c r="L25" s="81">
        <v>137</v>
      </c>
      <c r="M25" s="81">
        <v>60</v>
      </c>
      <c r="N25" s="91">
        <v>28</v>
      </c>
      <c r="O25" s="92">
        <v>0</v>
      </c>
      <c r="P25" s="93">
        <f>N25+O25</f>
        <v>28</v>
      </c>
      <c r="Q25" s="82">
        <f>IFERROR(P25/M25,"-")</f>
        <v>0.46666666666667</v>
      </c>
      <c r="R25" s="81">
        <v>11</v>
      </c>
      <c r="S25" s="81">
        <v>2</v>
      </c>
      <c r="T25" s="82">
        <f>IFERROR(S25/(O25+P25),"-")</f>
        <v>0.071428571428571</v>
      </c>
      <c r="U25" s="182"/>
      <c r="V25" s="84">
        <v>16</v>
      </c>
      <c r="W25" s="82">
        <f>IF(P25=0,"-",V25/P25)</f>
        <v>0.57142857142857</v>
      </c>
      <c r="X25" s="186">
        <v>2031528</v>
      </c>
      <c r="Y25" s="187">
        <f>IFERROR(X25/P25,"-")</f>
        <v>72554.571428571</v>
      </c>
      <c r="Z25" s="187">
        <f>IFERROR(X25/V25,"-")</f>
        <v>126970.5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0.035714285714286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4</v>
      </c>
      <c r="BF25" s="113">
        <f>IF(P25=0,"",IF(BE25=0,"",(BE25/P25)))</f>
        <v>0.14285714285714</v>
      </c>
      <c r="BG25" s="112">
        <v>2</v>
      </c>
      <c r="BH25" s="114">
        <f>IFERROR(BG25/BE25,"-")</f>
        <v>0.5</v>
      </c>
      <c r="BI25" s="115">
        <v>51500</v>
      </c>
      <c r="BJ25" s="116">
        <f>IFERROR(BI25/BE25,"-")</f>
        <v>12875</v>
      </c>
      <c r="BK25" s="117"/>
      <c r="BL25" s="117"/>
      <c r="BM25" s="117">
        <v>2</v>
      </c>
      <c r="BN25" s="119">
        <v>18</v>
      </c>
      <c r="BO25" s="120">
        <f>IF(P25=0,"",IF(BN25=0,"",(BN25/P25)))</f>
        <v>0.64285714285714</v>
      </c>
      <c r="BP25" s="121">
        <v>10</v>
      </c>
      <c r="BQ25" s="122">
        <f>IFERROR(BP25/BN25,"-")</f>
        <v>0.55555555555556</v>
      </c>
      <c r="BR25" s="123">
        <v>983028</v>
      </c>
      <c r="BS25" s="124">
        <f>IFERROR(BR25/BN25,"-")</f>
        <v>54612.666666667</v>
      </c>
      <c r="BT25" s="125">
        <v>2</v>
      </c>
      <c r="BU25" s="125">
        <v>2</v>
      </c>
      <c r="BV25" s="125">
        <v>6</v>
      </c>
      <c r="BW25" s="126">
        <v>4</v>
      </c>
      <c r="BX25" s="127">
        <f>IF(P25=0,"",IF(BW25=0,"",(BW25/P25)))</f>
        <v>0.14285714285714</v>
      </c>
      <c r="BY25" s="128">
        <v>3</v>
      </c>
      <c r="BZ25" s="129">
        <f>IFERROR(BY25/BW25,"-")</f>
        <v>0.75</v>
      </c>
      <c r="CA25" s="130">
        <v>153000</v>
      </c>
      <c r="CB25" s="131">
        <f>IFERROR(CA25/BW25,"-")</f>
        <v>38250</v>
      </c>
      <c r="CC25" s="132">
        <v>1</v>
      </c>
      <c r="CD25" s="132"/>
      <c r="CE25" s="132">
        <v>2</v>
      </c>
      <c r="CF25" s="133">
        <v>1</v>
      </c>
      <c r="CG25" s="134">
        <f>IF(P25=0,"",IF(CF25=0,"",(CF25/P25)))</f>
        <v>0.035714285714286</v>
      </c>
      <c r="CH25" s="135">
        <v>1</v>
      </c>
      <c r="CI25" s="136">
        <f>IFERROR(CH25/CF25,"-")</f>
        <v>1</v>
      </c>
      <c r="CJ25" s="137">
        <v>844000</v>
      </c>
      <c r="CK25" s="138">
        <f>IFERROR(CJ25/CF25,"-")</f>
        <v>844000</v>
      </c>
      <c r="CL25" s="139"/>
      <c r="CM25" s="139"/>
      <c r="CN25" s="139">
        <v>1</v>
      </c>
      <c r="CO25" s="140">
        <v>16</v>
      </c>
      <c r="CP25" s="141">
        <v>2031528</v>
      </c>
      <c r="CQ25" s="141">
        <v>844000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0.803</v>
      </c>
      <c r="B26" s="203" t="s">
        <v>124</v>
      </c>
      <c r="C26" s="203"/>
      <c r="D26" s="203" t="s">
        <v>114</v>
      </c>
      <c r="E26" s="203" t="s">
        <v>115</v>
      </c>
      <c r="F26" s="203" t="s">
        <v>64</v>
      </c>
      <c r="G26" s="203" t="s">
        <v>125</v>
      </c>
      <c r="H26" s="90" t="s">
        <v>126</v>
      </c>
      <c r="I26" s="90" t="s">
        <v>127</v>
      </c>
      <c r="J26" s="188">
        <v>500000</v>
      </c>
      <c r="K26" s="81">
        <v>19</v>
      </c>
      <c r="L26" s="81">
        <v>0</v>
      </c>
      <c r="M26" s="81">
        <v>67</v>
      </c>
      <c r="N26" s="91">
        <v>6</v>
      </c>
      <c r="O26" s="92">
        <v>0</v>
      </c>
      <c r="P26" s="93">
        <f>N26+O26</f>
        <v>6</v>
      </c>
      <c r="Q26" s="82">
        <f>IFERROR(P26/M26,"-")</f>
        <v>0.08955223880597</v>
      </c>
      <c r="R26" s="81">
        <v>0</v>
      </c>
      <c r="S26" s="81">
        <v>1</v>
      </c>
      <c r="T26" s="82">
        <f>IFERROR(S26/(O26+P26),"-")</f>
        <v>0.16666666666667</v>
      </c>
      <c r="U26" s="182">
        <f>IFERROR(J26/SUM(P26:P29),"-")</f>
        <v>9259.2592592593</v>
      </c>
      <c r="V26" s="84">
        <v>4</v>
      </c>
      <c r="W26" s="82">
        <f>IF(P26=0,"-",V26/P26)</f>
        <v>0.66666666666667</v>
      </c>
      <c r="X26" s="186">
        <v>112000</v>
      </c>
      <c r="Y26" s="187">
        <f>IFERROR(X26/P26,"-")</f>
        <v>18666.666666667</v>
      </c>
      <c r="Z26" s="187">
        <f>IFERROR(X26/V26,"-")</f>
        <v>28000</v>
      </c>
      <c r="AA26" s="188">
        <f>SUM(X26:X29)-SUM(J26:J29)</f>
        <v>-98500</v>
      </c>
      <c r="AB26" s="85">
        <f>SUM(X26:X29)/SUM(J26:J29)</f>
        <v>0.803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5</v>
      </c>
      <c r="BO26" s="120">
        <f>IF(P26=0,"",IF(BN26=0,"",(BN26/P26)))</f>
        <v>0.83333333333333</v>
      </c>
      <c r="BP26" s="121">
        <v>4</v>
      </c>
      <c r="BQ26" s="122">
        <f>IFERROR(BP26/BN26,"-")</f>
        <v>0.8</v>
      </c>
      <c r="BR26" s="123">
        <v>112000</v>
      </c>
      <c r="BS26" s="124">
        <f>IFERROR(BR26/BN26,"-")</f>
        <v>22400</v>
      </c>
      <c r="BT26" s="125">
        <v>1</v>
      </c>
      <c r="BU26" s="125"/>
      <c r="BV26" s="125">
        <v>3</v>
      </c>
      <c r="BW26" s="126">
        <v>1</v>
      </c>
      <c r="BX26" s="127">
        <f>IF(P26=0,"",IF(BW26=0,"",(BW26/P26)))</f>
        <v>0.16666666666667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4</v>
      </c>
      <c r="CP26" s="141">
        <v>112000</v>
      </c>
      <c r="CQ26" s="141">
        <v>67000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128</v>
      </c>
      <c r="C27" s="203"/>
      <c r="D27" s="203" t="s">
        <v>119</v>
      </c>
      <c r="E27" s="203" t="s">
        <v>120</v>
      </c>
      <c r="F27" s="203" t="s">
        <v>64</v>
      </c>
      <c r="G27" s="203"/>
      <c r="H27" s="90" t="s">
        <v>126</v>
      </c>
      <c r="I27" s="90" t="s">
        <v>129</v>
      </c>
      <c r="J27" s="188"/>
      <c r="K27" s="81">
        <v>24</v>
      </c>
      <c r="L27" s="81">
        <v>0</v>
      </c>
      <c r="M27" s="81">
        <v>115</v>
      </c>
      <c r="N27" s="91">
        <v>8</v>
      </c>
      <c r="O27" s="92">
        <v>0</v>
      </c>
      <c r="P27" s="93">
        <f>N27+O27</f>
        <v>8</v>
      </c>
      <c r="Q27" s="82">
        <f>IFERROR(P27/M27,"-")</f>
        <v>0.069565217391304</v>
      </c>
      <c r="R27" s="81">
        <v>0</v>
      </c>
      <c r="S27" s="81">
        <v>2</v>
      </c>
      <c r="T27" s="82">
        <f>IFERROR(S27/(O27+P27),"-")</f>
        <v>0.25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>
        <v>1</v>
      </c>
      <c r="AN27" s="101">
        <f>IF(P27=0,"",IF(AM27=0,"",(AM27/P27)))</f>
        <v>0.125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>
        <v>1</v>
      </c>
      <c r="AW27" s="107">
        <f>IF(P27=0,"",IF(AV27=0,"",(AV27/P27)))</f>
        <v>0.125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0.125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4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0.125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130</v>
      </c>
      <c r="C28" s="203"/>
      <c r="D28" s="203" t="s">
        <v>122</v>
      </c>
      <c r="E28" s="203" t="s">
        <v>109</v>
      </c>
      <c r="F28" s="203" t="s">
        <v>64</v>
      </c>
      <c r="G28" s="203"/>
      <c r="H28" s="90" t="s">
        <v>126</v>
      </c>
      <c r="I28" s="90" t="s">
        <v>131</v>
      </c>
      <c r="J28" s="188"/>
      <c r="K28" s="81">
        <v>27</v>
      </c>
      <c r="L28" s="81">
        <v>0</v>
      </c>
      <c r="M28" s="81">
        <v>88</v>
      </c>
      <c r="N28" s="91">
        <v>9</v>
      </c>
      <c r="O28" s="92">
        <v>0</v>
      </c>
      <c r="P28" s="93">
        <f>N28+O28</f>
        <v>9</v>
      </c>
      <c r="Q28" s="82">
        <f>IFERROR(P28/M28,"-")</f>
        <v>0.10227272727273</v>
      </c>
      <c r="R28" s="81">
        <v>2</v>
      </c>
      <c r="S28" s="81">
        <v>4</v>
      </c>
      <c r="T28" s="82">
        <f>IFERROR(S28/(O28+P28),"-")</f>
        <v>0.44444444444444</v>
      </c>
      <c r="U28" s="182"/>
      <c r="V28" s="84">
        <v>2</v>
      </c>
      <c r="W28" s="82">
        <f>IF(P28=0,"-",V28/P28)</f>
        <v>0.22222222222222</v>
      </c>
      <c r="X28" s="186">
        <v>20000</v>
      </c>
      <c r="Y28" s="187">
        <f>IFERROR(X28/P28,"-")</f>
        <v>2222.2222222222</v>
      </c>
      <c r="Z28" s="187">
        <f>IFERROR(X28/V28,"-")</f>
        <v>10000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0.11111111111111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0.11111111111111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6</v>
      </c>
      <c r="BO28" s="120">
        <f>IF(P28=0,"",IF(BN28=0,"",(BN28/P28)))</f>
        <v>0.66666666666667</v>
      </c>
      <c r="BP28" s="121">
        <v>1</v>
      </c>
      <c r="BQ28" s="122">
        <f>IFERROR(BP28/BN28,"-")</f>
        <v>0.16666666666667</v>
      </c>
      <c r="BR28" s="123">
        <v>10000</v>
      </c>
      <c r="BS28" s="124">
        <f>IFERROR(BR28/BN28,"-")</f>
        <v>1666.6666666667</v>
      </c>
      <c r="BT28" s="125"/>
      <c r="BU28" s="125">
        <v>1</v>
      </c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0.11111111111111</v>
      </c>
      <c r="CH28" s="135">
        <v>1</v>
      </c>
      <c r="CI28" s="136">
        <f>IFERROR(CH28/CF28,"-")</f>
        <v>1</v>
      </c>
      <c r="CJ28" s="137">
        <v>10000</v>
      </c>
      <c r="CK28" s="138">
        <f>IFERROR(CJ28/CF28,"-")</f>
        <v>10000</v>
      </c>
      <c r="CL28" s="139"/>
      <c r="CM28" s="139">
        <v>1</v>
      </c>
      <c r="CN28" s="139"/>
      <c r="CO28" s="140">
        <v>2</v>
      </c>
      <c r="CP28" s="141">
        <v>20000</v>
      </c>
      <c r="CQ28" s="141">
        <v>10000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132</v>
      </c>
      <c r="C29" s="203"/>
      <c r="D29" s="203" t="s">
        <v>112</v>
      </c>
      <c r="E29" s="203" t="s">
        <v>112</v>
      </c>
      <c r="F29" s="203" t="s">
        <v>80</v>
      </c>
      <c r="G29" s="203"/>
      <c r="H29" s="90"/>
      <c r="I29" s="90"/>
      <c r="J29" s="188"/>
      <c r="K29" s="81">
        <v>165</v>
      </c>
      <c r="L29" s="81">
        <v>114</v>
      </c>
      <c r="M29" s="81">
        <v>46</v>
      </c>
      <c r="N29" s="91">
        <v>31</v>
      </c>
      <c r="O29" s="92">
        <v>0</v>
      </c>
      <c r="P29" s="93">
        <f>N29+O29</f>
        <v>31</v>
      </c>
      <c r="Q29" s="82">
        <f>IFERROR(P29/M29,"-")</f>
        <v>0.67391304347826</v>
      </c>
      <c r="R29" s="81">
        <v>7</v>
      </c>
      <c r="S29" s="81">
        <v>5</v>
      </c>
      <c r="T29" s="82">
        <f>IFERROR(S29/(O29+P29),"-")</f>
        <v>0.16129032258065</v>
      </c>
      <c r="U29" s="182"/>
      <c r="V29" s="84">
        <v>9</v>
      </c>
      <c r="W29" s="82">
        <f>IF(P29=0,"-",V29/P29)</f>
        <v>0.29032258064516</v>
      </c>
      <c r="X29" s="186">
        <v>269500</v>
      </c>
      <c r="Y29" s="187">
        <f>IFERROR(X29/P29,"-")</f>
        <v>8693.5483870968</v>
      </c>
      <c r="Z29" s="187">
        <f>IFERROR(X29/V29,"-")</f>
        <v>29944.444444444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0.032258064516129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2</v>
      </c>
      <c r="AW29" s="107">
        <f>IF(P29=0,"",IF(AV29=0,"",(AV29/P29)))</f>
        <v>0.064516129032258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12</v>
      </c>
      <c r="BF29" s="113">
        <f>IF(P29=0,"",IF(BE29=0,"",(BE29/P29)))</f>
        <v>0.38709677419355</v>
      </c>
      <c r="BG29" s="112">
        <v>2</v>
      </c>
      <c r="BH29" s="114">
        <f>IFERROR(BG29/BE29,"-")</f>
        <v>0.16666666666667</v>
      </c>
      <c r="BI29" s="115">
        <v>9000</v>
      </c>
      <c r="BJ29" s="116">
        <f>IFERROR(BI29/BE29,"-")</f>
        <v>750</v>
      </c>
      <c r="BK29" s="117">
        <v>1</v>
      </c>
      <c r="BL29" s="117">
        <v>1</v>
      </c>
      <c r="BM29" s="117"/>
      <c r="BN29" s="119">
        <v>7</v>
      </c>
      <c r="BO29" s="120">
        <f>IF(P29=0,"",IF(BN29=0,"",(BN29/P29)))</f>
        <v>0.2258064516129</v>
      </c>
      <c r="BP29" s="121">
        <v>4</v>
      </c>
      <c r="BQ29" s="122">
        <f>IFERROR(BP29/BN29,"-")</f>
        <v>0.57142857142857</v>
      </c>
      <c r="BR29" s="123">
        <v>169500</v>
      </c>
      <c r="BS29" s="124">
        <f>IFERROR(BR29/BN29,"-")</f>
        <v>24214.285714286</v>
      </c>
      <c r="BT29" s="125">
        <v>2</v>
      </c>
      <c r="BU29" s="125"/>
      <c r="BV29" s="125">
        <v>2</v>
      </c>
      <c r="BW29" s="126">
        <v>8</v>
      </c>
      <c r="BX29" s="127">
        <f>IF(P29=0,"",IF(BW29=0,"",(BW29/P29)))</f>
        <v>0.25806451612903</v>
      </c>
      <c r="BY29" s="128">
        <v>3</v>
      </c>
      <c r="BZ29" s="129">
        <f>IFERROR(BY29/BW29,"-")</f>
        <v>0.375</v>
      </c>
      <c r="CA29" s="130">
        <v>91000</v>
      </c>
      <c r="CB29" s="131">
        <f>IFERROR(CA29/BW29,"-")</f>
        <v>11375</v>
      </c>
      <c r="CC29" s="132">
        <v>1</v>
      </c>
      <c r="CD29" s="132">
        <v>1</v>
      </c>
      <c r="CE29" s="132">
        <v>1</v>
      </c>
      <c r="CF29" s="133">
        <v>1</v>
      </c>
      <c r="CG29" s="134">
        <f>IF(P29=0,"",IF(CF29=0,"",(CF29/P29)))</f>
        <v>0.032258064516129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9</v>
      </c>
      <c r="CP29" s="141">
        <v>269500</v>
      </c>
      <c r="CQ29" s="141">
        <v>98000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0.73076923076923</v>
      </c>
      <c r="B30" s="203" t="s">
        <v>133</v>
      </c>
      <c r="C30" s="203"/>
      <c r="D30" s="203" t="s">
        <v>114</v>
      </c>
      <c r="E30" s="203" t="s">
        <v>115</v>
      </c>
      <c r="F30" s="203" t="s">
        <v>64</v>
      </c>
      <c r="G30" s="203" t="s">
        <v>134</v>
      </c>
      <c r="H30" s="90" t="s">
        <v>116</v>
      </c>
      <c r="I30" s="90" t="s">
        <v>117</v>
      </c>
      <c r="J30" s="188">
        <v>325000</v>
      </c>
      <c r="K30" s="81">
        <v>21</v>
      </c>
      <c r="L30" s="81">
        <v>0</v>
      </c>
      <c r="M30" s="81">
        <v>86</v>
      </c>
      <c r="N30" s="91">
        <v>5</v>
      </c>
      <c r="O30" s="92">
        <v>0</v>
      </c>
      <c r="P30" s="93">
        <f>N30+O30</f>
        <v>5</v>
      </c>
      <c r="Q30" s="82">
        <f>IFERROR(P30/M30,"-")</f>
        <v>0.058139534883721</v>
      </c>
      <c r="R30" s="81">
        <v>0</v>
      </c>
      <c r="S30" s="81">
        <v>3</v>
      </c>
      <c r="T30" s="82">
        <f>IFERROR(S30/(O30+P30),"-")</f>
        <v>0.6</v>
      </c>
      <c r="U30" s="182">
        <f>IFERROR(J30/SUM(P30:P33),"-")</f>
        <v>7222.2222222222</v>
      </c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>
        <f>SUM(X30:X33)-SUM(J30:J33)</f>
        <v>-87500</v>
      </c>
      <c r="AB30" s="85">
        <f>SUM(X30:X33)/SUM(J30:J33)</f>
        <v>0.73076923076923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3</v>
      </c>
      <c r="BF30" s="113">
        <f>IF(P30=0,"",IF(BE30=0,"",(BE30/P30)))</f>
        <v>0.6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0.2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0.2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135</v>
      </c>
      <c r="C31" s="203"/>
      <c r="D31" s="203" t="s">
        <v>119</v>
      </c>
      <c r="E31" s="203" t="s">
        <v>120</v>
      </c>
      <c r="F31" s="203" t="s">
        <v>64</v>
      </c>
      <c r="G31" s="203" t="s">
        <v>134</v>
      </c>
      <c r="H31" s="90" t="s">
        <v>136</v>
      </c>
      <c r="I31" s="90"/>
      <c r="J31" s="188"/>
      <c r="K31" s="81">
        <v>35</v>
      </c>
      <c r="L31" s="81">
        <v>0</v>
      </c>
      <c r="M31" s="81">
        <v>92</v>
      </c>
      <c r="N31" s="91">
        <v>12</v>
      </c>
      <c r="O31" s="92">
        <v>1</v>
      </c>
      <c r="P31" s="93">
        <f>N31+O31</f>
        <v>13</v>
      </c>
      <c r="Q31" s="82">
        <f>IFERROR(P31/M31,"-")</f>
        <v>0.14130434782609</v>
      </c>
      <c r="R31" s="81">
        <v>4</v>
      </c>
      <c r="S31" s="81">
        <v>5</v>
      </c>
      <c r="T31" s="82">
        <f>IFERROR(S31/(O31+P31),"-")</f>
        <v>0.35714285714286</v>
      </c>
      <c r="U31" s="182"/>
      <c r="V31" s="84">
        <v>5</v>
      </c>
      <c r="W31" s="82">
        <f>IF(P31=0,"-",V31/P31)</f>
        <v>0.38461538461538</v>
      </c>
      <c r="X31" s="186">
        <v>65000</v>
      </c>
      <c r="Y31" s="187">
        <f>IFERROR(X31/P31,"-")</f>
        <v>5000</v>
      </c>
      <c r="Z31" s="187">
        <f>IFERROR(X31/V31,"-")</f>
        <v>13000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0.076923076923077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5</v>
      </c>
      <c r="BF31" s="113">
        <f>IF(P31=0,"",IF(BE31=0,"",(BE31/P31)))</f>
        <v>0.38461538461538</v>
      </c>
      <c r="BG31" s="112">
        <v>3</v>
      </c>
      <c r="BH31" s="114">
        <f>IFERROR(BG31/BE31,"-")</f>
        <v>0.6</v>
      </c>
      <c r="BI31" s="115">
        <v>51000</v>
      </c>
      <c r="BJ31" s="116">
        <f>IFERROR(BI31/BE31,"-")</f>
        <v>10200</v>
      </c>
      <c r="BK31" s="117">
        <v>2</v>
      </c>
      <c r="BL31" s="117"/>
      <c r="BM31" s="117">
        <v>1</v>
      </c>
      <c r="BN31" s="119">
        <v>6</v>
      </c>
      <c r="BO31" s="120">
        <f>IF(P31=0,"",IF(BN31=0,"",(BN31/P31)))</f>
        <v>0.46153846153846</v>
      </c>
      <c r="BP31" s="121">
        <v>1</v>
      </c>
      <c r="BQ31" s="122">
        <f>IFERROR(BP31/BN31,"-")</f>
        <v>0.16666666666667</v>
      </c>
      <c r="BR31" s="123">
        <v>3000</v>
      </c>
      <c r="BS31" s="124">
        <f>IFERROR(BR31/BN31,"-")</f>
        <v>500</v>
      </c>
      <c r="BT31" s="125">
        <v>1</v>
      </c>
      <c r="BU31" s="125"/>
      <c r="BV31" s="125"/>
      <c r="BW31" s="126">
        <v>1</v>
      </c>
      <c r="BX31" s="127">
        <f>IF(P31=0,"",IF(BW31=0,"",(BW31/P31)))</f>
        <v>0.076923076923077</v>
      </c>
      <c r="BY31" s="128">
        <v>1</v>
      </c>
      <c r="BZ31" s="129">
        <f>IFERROR(BY31/BW31,"-")</f>
        <v>1</v>
      </c>
      <c r="CA31" s="130">
        <v>11000</v>
      </c>
      <c r="CB31" s="131">
        <f>IFERROR(CA31/BW31,"-")</f>
        <v>11000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5</v>
      </c>
      <c r="CP31" s="141">
        <v>65000</v>
      </c>
      <c r="CQ31" s="141">
        <v>38000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137</v>
      </c>
      <c r="C32" s="203"/>
      <c r="D32" s="203" t="s">
        <v>122</v>
      </c>
      <c r="E32" s="203" t="s">
        <v>109</v>
      </c>
      <c r="F32" s="203" t="s">
        <v>64</v>
      </c>
      <c r="G32" s="203" t="s">
        <v>134</v>
      </c>
      <c r="H32" s="90" t="s">
        <v>138</v>
      </c>
      <c r="I32" s="90"/>
      <c r="J32" s="188"/>
      <c r="K32" s="81">
        <v>16</v>
      </c>
      <c r="L32" s="81">
        <v>0</v>
      </c>
      <c r="M32" s="81">
        <v>41</v>
      </c>
      <c r="N32" s="91">
        <v>4</v>
      </c>
      <c r="O32" s="92">
        <v>0</v>
      </c>
      <c r="P32" s="93">
        <f>N32+O32</f>
        <v>4</v>
      </c>
      <c r="Q32" s="82">
        <f>IFERROR(P32/M32,"-")</f>
        <v>0.097560975609756</v>
      </c>
      <c r="R32" s="81">
        <v>0</v>
      </c>
      <c r="S32" s="81">
        <v>1</v>
      </c>
      <c r="T32" s="82">
        <f>IFERROR(S32/(O32+P32),"-")</f>
        <v>0.25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>
        <v>1</v>
      </c>
      <c r="AE32" s="95">
        <f>IF(P32=0,"",IF(AD32=0,"",(AD32/P32)))</f>
        <v>0.25</v>
      </c>
      <c r="AF32" s="94"/>
      <c r="AG32" s="96">
        <f>IFERROR(AF32/AD32,"-")</f>
        <v>0</v>
      </c>
      <c r="AH32" s="97"/>
      <c r="AI32" s="98">
        <f>IFERROR(AH32/AD32,"-")</f>
        <v>0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139</v>
      </c>
      <c r="C33" s="203"/>
      <c r="D33" s="203" t="s">
        <v>112</v>
      </c>
      <c r="E33" s="203" t="s">
        <v>112</v>
      </c>
      <c r="F33" s="203" t="s">
        <v>80</v>
      </c>
      <c r="G33" s="203"/>
      <c r="H33" s="90"/>
      <c r="I33" s="90"/>
      <c r="J33" s="188"/>
      <c r="K33" s="81">
        <v>169</v>
      </c>
      <c r="L33" s="81">
        <v>107</v>
      </c>
      <c r="M33" s="81">
        <v>70</v>
      </c>
      <c r="N33" s="91">
        <v>23</v>
      </c>
      <c r="O33" s="92">
        <v>0</v>
      </c>
      <c r="P33" s="93">
        <f>N33+O33</f>
        <v>23</v>
      </c>
      <c r="Q33" s="82">
        <f>IFERROR(P33/M33,"-")</f>
        <v>0.32857142857143</v>
      </c>
      <c r="R33" s="81">
        <v>9</v>
      </c>
      <c r="S33" s="81">
        <v>2</v>
      </c>
      <c r="T33" s="82">
        <f>IFERROR(S33/(O33+P33),"-")</f>
        <v>0.08695652173913</v>
      </c>
      <c r="U33" s="182"/>
      <c r="V33" s="84">
        <v>8</v>
      </c>
      <c r="W33" s="82">
        <f>IF(P33=0,"-",V33/P33)</f>
        <v>0.34782608695652</v>
      </c>
      <c r="X33" s="186">
        <v>172500</v>
      </c>
      <c r="Y33" s="187">
        <f>IFERROR(X33/P33,"-")</f>
        <v>7500</v>
      </c>
      <c r="Z33" s="187">
        <f>IFERROR(X33/V33,"-")</f>
        <v>21562.5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0.08695652173913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10</v>
      </c>
      <c r="BO33" s="120">
        <f>IF(P33=0,"",IF(BN33=0,"",(BN33/P33)))</f>
        <v>0.43478260869565</v>
      </c>
      <c r="BP33" s="121">
        <v>3</v>
      </c>
      <c r="BQ33" s="122">
        <f>IFERROR(BP33/BN33,"-")</f>
        <v>0.3</v>
      </c>
      <c r="BR33" s="123">
        <v>61000</v>
      </c>
      <c r="BS33" s="124">
        <f>IFERROR(BR33/BN33,"-")</f>
        <v>6100</v>
      </c>
      <c r="BT33" s="125">
        <v>1</v>
      </c>
      <c r="BU33" s="125"/>
      <c r="BV33" s="125">
        <v>2</v>
      </c>
      <c r="BW33" s="126">
        <v>8</v>
      </c>
      <c r="BX33" s="127">
        <f>IF(P33=0,"",IF(BW33=0,"",(BW33/P33)))</f>
        <v>0.34782608695652</v>
      </c>
      <c r="BY33" s="128">
        <v>4</v>
      </c>
      <c r="BZ33" s="129">
        <f>IFERROR(BY33/BW33,"-")</f>
        <v>0.5</v>
      </c>
      <c r="CA33" s="130">
        <v>98500</v>
      </c>
      <c r="CB33" s="131">
        <f>IFERROR(CA33/BW33,"-")</f>
        <v>12312.5</v>
      </c>
      <c r="CC33" s="132">
        <v>1</v>
      </c>
      <c r="CD33" s="132"/>
      <c r="CE33" s="132">
        <v>3</v>
      </c>
      <c r="CF33" s="133">
        <v>3</v>
      </c>
      <c r="CG33" s="134">
        <f>IF(P33=0,"",IF(CF33=0,"",(CF33/P33)))</f>
        <v>0.1304347826087</v>
      </c>
      <c r="CH33" s="135">
        <v>1</v>
      </c>
      <c r="CI33" s="136">
        <f>IFERROR(CH33/CF33,"-")</f>
        <v>0.33333333333333</v>
      </c>
      <c r="CJ33" s="137">
        <v>13000</v>
      </c>
      <c r="CK33" s="138">
        <f>IFERROR(CJ33/CF33,"-")</f>
        <v>4333.3333333333</v>
      </c>
      <c r="CL33" s="139"/>
      <c r="CM33" s="139"/>
      <c r="CN33" s="139">
        <v>1</v>
      </c>
      <c r="CO33" s="140">
        <v>8</v>
      </c>
      <c r="CP33" s="141">
        <v>172500</v>
      </c>
      <c r="CQ33" s="141">
        <v>70000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1.538</v>
      </c>
      <c r="B34" s="203" t="s">
        <v>140</v>
      </c>
      <c r="C34" s="203"/>
      <c r="D34" s="203" t="s">
        <v>114</v>
      </c>
      <c r="E34" s="203" t="s">
        <v>115</v>
      </c>
      <c r="F34" s="203" t="s">
        <v>64</v>
      </c>
      <c r="G34" s="203" t="s">
        <v>85</v>
      </c>
      <c r="H34" s="90" t="s">
        <v>141</v>
      </c>
      <c r="I34" s="90" t="s">
        <v>127</v>
      </c>
      <c r="J34" s="188">
        <v>500000</v>
      </c>
      <c r="K34" s="81">
        <v>8</v>
      </c>
      <c r="L34" s="81">
        <v>0</v>
      </c>
      <c r="M34" s="81">
        <v>50</v>
      </c>
      <c r="N34" s="91">
        <v>3</v>
      </c>
      <c r="O34" s="92">
        <v>0</v>
      </c>
      <c r="P34" s="93">
        <f>N34+O34</f>
        <v>3</v>
      </c>
      <c r="Q34" s="82">
        <f>IFERROR(P34/M34,"-")</f>
        <v>0.06</v>
      </c>
      <c r="R34" s="81">
        <v>1</v>
      </c>
      <c r="S34" s="81">
        <v>0</v>
      </c>
      <c r="T34" s="82">
        <f>IFERROR(S34/(O34+P34),"-")</f>
        <v>0</v>
      </c>
      <c r="U34" s="182">
        <f>IFERROR(J34/SUM(P34:P41),"-")</f>
        <v>8928.5714285714</v>
      </c>
      <c r="V34" s="84">
        <v>1</v>
      </c>
      <c r="W34" s="82">
        <f>IF(P34=0,"-",V34/P34)</f>
        <v>0.33333333333333</v>
      </c>
      <c r="X34" s="186">
        <v>3000</v>
      </c>
      <c r="Y34" s="187">
        <f>IFERROR(X34/P34,"-")</f>
        <v>1000</v>
      </c>
      <c r="Z34" s="187">
        <f>IFERROR(X34/V34,"-")</f>
        <v>3000</v>
      </c>
      <c r="AA34" s="188">
        <f>SUM(X34:X41)-SUM(J34:J41)</f>
        <v>269000</v>
      </c>
      <c r="AB34" s="85">
        <f>SUM(X34:X41)/SUM(J34:J41)</f>
        <v>1.538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0.66666666666667</v>
      </c>
      <c r="BP34" s="121">
        <v>1</v>
      </c>
      <c r="BQ34" s="122">
        <f>IFERROR(BP34/BN34,"-")</f>
        <v>0.5</v>
      </c>
      <c r="BR34" s="123">
        <v>3000</v>
      </c>
      <c r="BS34" s="124">
        <f>IFERROR(BR34/BN34,"-")</f>
        <v>1500</v>
      </c>
      <c r="BT34" s="125">
        <v>1</v>
      </c>
      <c r="BU34" s="125"/>
      <c r="BV34" s="125"/>
      <c r="BW34" s="126">
        <v>1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3000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142</v>
      </c>
      <c r="C35" s="203"/>
      <c r="D35" s="203" t="s">
        <v>119</v>
      </c>
      <c r="E35" s="203" t="s">
        <v>120</v>
      </c>
      <c r="F35" s="203" t="s">
        <v>64</v>
      </c>
      <c r="G35" s="203"/>
      <c r="H35" s="90" t="s">
        <v>141</v>
      </c>
      <c r="I35" s="90" t="s">
        <v>129</v>
      </c>
      <c r="J35" s="188"/>
      <c r="K35" s="81">
        <v>11</v>
      </c>
      <c r="L35" s="81">
        <v>0</v>
      </c>
      <c r="M35" s="81">
        <v>50</v>
      </c>
      <c r="N35" s="91">
        <v>5</v>
      </c>
      <c r="O35" s="92">
        <v>0</v>
      </c>
      <c r="P35" s="93">
        <f>N35+O35</f>
        <v>5</v>
      </c>
      <c r="Q35" s="82">
        <f>IFERROR(P35/M35,"-")</f>
        <v>0.1</v>
      </c>
      <c r="R35" s="81">
        <v>1</v>
      </c>
      <c r="S35" s="81">
        <v>1</v>
      </c>
      <c r="T35" s="82">
        <f>IFERROR(S35/(O35+P35),"-")</f>
        <v>0.2</v>
      </c>
      <c r="U35" s="182"/>
      <c r="V35" s="84">
        <v>2</v>
      </c>
      <c r="W35" s="82">
        <f>IF(P35=0,"-",V35/P35)</f>
        <v>0.4</v>
      </c>
      <c r="X35" s="186">
        <v>95000</v>
      </c>
      <c r="Y35" s="187">
        <f>IFERROR(X35/P35,"-")</f>
        <v>19000</v>
      </c>
      <c r="Z35" s="187">
        <f>IFERROR(X35/V35,"-")</f>
        <v>47500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2</v>
      </c>
      <c r="AN35" s="101">
        <f>IF(P35=0,"",IF(AM35=0,"",(AM35/P35)))</f>
        <v>0.4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0.4</v>
      </c>
      <c r="BP35" s="121">
        <v>2</v>
      </c>
      <c r="BQ35" s="122">
        <f>IFERROR(BP35/BN35,"-")</f>
        <v>1</v>
      </c>
      <c r="BR35" s="123">
        <v>95000</v>
      </c>
      <c r="BS35" s="124">
        <f>IFERROR(BR35/BN35,"-")</f>
        <v>47500</v>
      </c>
      <c r="BT35" s="125">
        <v>1</v>
      </c>
      <c r="BU35" s="125"/>
      <c r="BV35" s="125">
        <v>1</v>
      </c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95000</v>
      </c>
      <c r="CQ35" s="141">
        <v>90000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143</v>
      </c>
      <c r="C36" s="203"/>
      <c r="D36" s="203" t="s">
        <v>122</v>
      </c>
      <c r="E36" s="203" t="s">
        <v>109</v>
      </c>
      <c r="F36" s="203" t="s">
        <v>64</v>
      </c>
      <c r="G36" s="203"/>
      <c r="H36" s="90" t="s">
        <v>141</v>
      </c>
      <c r="I36" s="90" t="s">
        <v>131</v>
      </c>
      <c r="J36" s="188"/>
      <c r="K36" s="81">
        <v>15</v>
      </c>
      <c r="L36" s="81">
        <v>0</v>
      </c>
      <c r="M36" s="81">
        <v>44</v>
      </c>
      <c r="N36" s="91">
        <v>6</v>
      </c>
      <c r="O36" s="92">
        <v>0</v>
      </c>
      <c r="P36" s="93">
        <f>N36+O36</f>
        <v>6</v>
      </c>
      <c r="Q36" s="82">
        <f>IFERROR(P36/M36,"-")</f>
        <v>0.13636363636364</v>
      </c>
      <c r="R36" s="81">
        <v>0</v>
      </c>
      <c r="S36" s="81">
        <v>3</v>
      </c>
      <c r="T36" s="82">
        <f>IFERROR(S36/(O36+P36),"-")</f>
        <v>0.5</v>
      </c>
      <c r="U36" s="182"/>
      <c r="V36" s="84">
        <v>1</v>
      </c>
      <c r="W36" s="82">
        <f>IF(P36=0,"-",V36/P36)</f>
        <v>0.16666666666667</v>
      </c>
      <c r="X36" s="186">
        <v>3000</v>
      </c>
      <c r="Y36" s="187">
        <f>IFERROR(X36/P36,"-")</f>
        <v>500</v>
      </c>
      <c r="Z36" s="187">
        <f>IFERROR(X36/V36,"-")</f>
        <v>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0.16666666666667</v>
      </c>
      <c r="AX36" s="106">
        <v>1</v>
      </c>
      <c r="AY36" s="108">
        <f>IFERROR(AX36/AV36,"-")</f>
        <v>1</v>
      </c>
      <c r="AZ36" s="109">
        <v>3000</v>
      </c>
      <c r="BA36" s="110">
        <f>IFERROR(AZ36/AV36,"-")</f>
        <v>3000</v>
      </c>
      <c r="BB36" s="111">
        <v>1</v>
      </c>
      <c r="BC36" s="111"/>
      <c r="BD36" s="111"/>
      <c r="BE36" s="112">
        <v>3</v>
      </c>
      <c r="BF36" s="113">
        <f>IF(P36=0,"",IF(BE36=0,"",(BE36/P36)))</f>
        <v>0.5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0.16666666666667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0.16666666666667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144</v>
      </c>
      <c r="C37" s="203"/>
      <c r="D37" s="203" t="s">
        <v>112</v>
      </c>
      <c r="E37" s="203" t="s">
        <v>112</v>
      </c>
      <c r="F37" s="203" t="s">
        <v>80</v>
      </c>
      <c r="G37" s="203"/>
      <c r="H37" s="90"/>
      <c r="I37" s="90"/>
      <c r="J37" s="188"/>
      <c r="K37" s="81">
        <v>101</v>
      </c>
      <c r="L37" s="81">
        <v>65</v>
      </c>
      <c r="M37" s="81">
        <v>35</v>
      </c>
      <c r="N37" s="91">
        <v>19</v>
      </c>
      <c r="O37" s="92">
        <v>0</v>
      </c>
      <c r="P37" s="93">
        <f>N37+O37</f>
        <v>19</v>
      </c>
      <c r="Q37" s="82">
        <f>IFERROR(P37/M37,"-")</f>
        <v>0.54285714285714</v>
      </c>
      <c r="R37" s="81">
        <v>6</v>
      </c>
      <c r="S37" s="81">
        <v>2</v>
      </c>
      <c r="T37" s="82">
        <f>IFERROR(S37/(O37+P37),"-")</f>
        <v>0.10526315789474</v>
      </c>
      <c r="U37" s="182"/>
      <c r="V37" s="84">
        <v>6</v>
      </c>
      <c r="W37" s="82">
        <f>IF(P37=0,"-",V37/P37)</f>
        <v>0.31578947368421</v>
      </c>
      <c r="X37" s="186">
        <v>112000</v>
      </c>
      <c r="Y37" s="187">
        <f>IFERROR(X37/P37,"-")</f>
        <v>5894.7368421053</v>
      </c>
      <c r="Z37" s="187">
        <f>IFERROR(X37/V37,"-")</f>
        <v>18666.666666667</v>
      </c>
      <c r="AA37" s="188"/>
      <c r="AB37" s="85"/>
      <c r="AC37" s="79"/>
      <c r="AD37" s="94">
        <v>1</v>
      </c>
      <c r="AE37" s="95">
        <f>IF(P37=0,"",IF(AD37=0,"",(AD37/P37)))</f>
        <v>0.052631578947368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0.052631578947368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6</v>
      </c>
      <c r="BF37" s="113">
        <f>IF(P37=0,"",IF(BE37=0,"",(BE37/P37)))</f>
        <v>0.31578947368421</v>
      </c>
      <c r="BG37" s="112">
        <v>1</v>
      </c>
      <c r="BH37" s="114">
        <f>IFERROR(BG37/BE37,"-")</f>
        <v>0.16666666666667</v>
      </c>
      <c r="BI37" s="115">
        <v>3000</v>
      </c>
      <c r="BJ37" s="116">
        <f>IFERROR(BI37/BE37,"-")</f>
        <v>500</v>
      </c>
      <c r="BK37" s="117">
        <v>1</v>
      </c>
      <c r="BL37" s="117"/>
      <c r="BM37" s="117"/>
      <c r="BN37" s="119">
        <v>6</v>
      </c>
      <c r="BO37" s="120">
        <f>IF(P37=0,"",IF(BN37=0,"",(BN37/P37)))</f>
        <v>0.31578947368421</v>
      </c>
      <c r="BP37" s="121">
        <v>2</v>
      </c>
      <c r="BQ37" s="122">
        <f>IFERROR(BP37/BN37,"-")</f>
        <v>0.33333333333333</v>
      </c>
      <c r="BR37" s="123">
        <v>28000</v>
      </c>
      <c r="BS37" s="124">
        <f>IFERROR(BR37/BN37,"-")</f>
        <v>4666.6666666667</v>
      </c>
      <c r="BT37" s="125">
        <v>1</v>
      </c>
      <c r="BU37" s="125"/>
      <c r="BV37" s="125">
        <v>1</v>
      </c>
      <c r="BW37" s="126">
        <v>2</v>
      </c>
      <c r="BX37" s="127">
        <f>IF(P37=0,"",IF(BW37=0,"",(BW37/P37)))</f>
        <v>0.10526315789474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3</v>
      </c>
      <c r="CG37" s="134">
        <f>IF(P37=0,"",IF(CF37=0,"",(CF37/P37)))</f>
        <v>0.15789473684211</v>
      </c>
      <c r="CH37" s="135">
        <v>3</v>
      </c>
      <c r="CI37" s="136">
        <f>IFERROR(CH37/CF37,"-")</f>
        <v>1</v>
      </c>
      <c r="CJ37" s="137">
        <v>81000</v>
      </c>
      <c r="CK37" s="138">
        <f>IFERROR(CJ37/CF37,"-")</f>
        <v>27000</v>
      </c>
      <c r="CL37" s="139">
        <v>2</v>
      </c>
      <c r="CM37" s="139"/>
      <c r="CN37" s="139">
        <v>1</v>
      </c>
      <c r="CO37" s="140">
        <v>6</v>
      </c>
      <c r="CP37" s="141">
        <v>112000</v>
      </c>
      <c r="CQ37" s="141">
        <v>73000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114</v>
      </c>
      <c r="E38" s="203" t="s">
        <v>115</v>
      </c>
      <c r="F38" s="203" t="s">
        <v>64</v>
      </c>
      <c r="G38" s="203" t="s">
        <v>92</v>
      </c>
      <c r="H38" s="90" t="s">
        <v>141</v>
      </c>
      <c r="I38" s="90" t="s">
        <v>127</v>
      </c>
      <c r="J38" s="188"/>
      <c r="K38" s="81">
        <v>18</v>
      </c>
      <c r="L38" s="81">
        <v>0</v>
      </c>
      <c r="M38" s="81">
        <v>88</v>
      </c>
      <c r="N38" s="91">
        <v>8</v>
      </c>
      <c r="O38" s="92">
        <v>0</v>
      </c>
      <c r="P38" s="93">
        <f>N38+O38</f>
        <v>8</v>
      </c>
      <c r="Q38" s="82">
        <f>IFERROR(P38/M38,"-")</f>
        <v>0.090909090909091</v>
      </c>
      <c r="R38" s="81">
        <v>2</v>
      </c>
      <c r="S38" s="81">
        <v>3</v>
      </c>
      <c r="T38" s="82">
        <f>IFERROR(S38/(O38+P38),"-")</f>
        <v>0.375</v>
      </c>
      <c r="U38" s="182"/>
      <c r="V38" s="84">
        <v>2</v>
      </c>
      <c r="W38" s="82">
        <f>IF(P38=0,"-",V38/P38)</f>
        <v>0.25</v>
      </c>
      <c r="X38" s="186">
        <v>153000</v>
      </c>
      <c r="Y38" s="187">
        <f>IFERROR(X38/P38,"-")</f>
        <v>19125</v>
      </c>
      <c r="Z38" s="187">
        <f>IFERROR(X38/V38,"-")</f>
        <v>76500</v>
      </c>
      <c r="AA38" s="188"/>
      <c r="AB38" s="85"/>
      <c r="AC38" s="79"/>
      <c r="AD38" s="94">
        <v>1</v>
      </c>
      <c r="AE38" s="95">
        <f>IF(P38=0,"",IF(AD38=0,"",(AD38/P38)))</f>
        <v>0.125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0.125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0.25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0.375</v>
      </c>
      <c r="BP38" s="121">
        <v>2</v>
      </c>
      <c r="BQ38" s="122">
        <f>IFERROR(BP38/BN38,"-")</f>
        <v>0.66666666666667</v>
      </c>
      <c r="BR38" s="123">
        <v>153000</v>
      </c>
      <c r="BS38" s="124">
        <f>IFERROR(BR38/BN38,"-")</f>
        <v>51000</v>
      </c>
      <c r="BT38" s="125">
        <v>1</v>
      </c>
      <c r="BU38" s="125"/>
      <c r="BV38" s="125">
        <v>1</v>
      </c>
      <c r="BW38" s="126">
        <v>1</v>
      </c>
      <c r="BX38" s="127">
        <f>IF(P38=0,"",IF(BW38=0,"",(BW38/P38)))</f>
        <v>0.125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153000</v>
      </c>
      <c r="CQ38" s="141">
        <v>150000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146</v>
      </c>
      <c r="C39" s="203"/>
      <c r="D39" s="203" t="s">
        <v>119</v>
      </c>
      <c r="E39" s="203" t="s">
        <v>120</v>
      </c>
      <c r="F39" s="203" t="s">
        <v>64</v>
      </c>
      <c r="G39" s="203"/>
      <c r="H39" s="90" t="s">
        <v>141</v>
      </c>
      <c r="I39" s="90" t="s">
        <v>129</v>
      </c>
      <c r="J39" s="188"/>
      <c r="K39" s="81">
        <v>17</v>
      </c>
      <c r="L39" s="81">
        <v>0</v>
      </c>
      <c r="M39" s="81">
        <v>24</v>
      </c>
      <c r="N39" s="91">
        <v>3</v>
      </c>
      <c r="O39" s="92">
        <v>0</v>
      </c>
      <c r="P39" s="93">
        <f>N39+O39</f>
        <v>3</v>
      </c>
      <c r="Q39" s="82">
        <f>IFERROR(P39/M39,"-")</f>
        <v>0.125</v>
      </c>
      <c r="R39" s="81">
        <v>1</v>
      </c>
      <c r="S39" s="81">
        <v>1</v>
      </c>
      <c r="T39" s="82">
        <f>IFERROR(S39/(O39+P39),"-")</f>
        <v>0.33333333333333</v>
      </c>
      <c r="U39" s="182"/>
      <c r="V39" s="84">
        <v>2</v>
      </c>
      <c r="W39" s="82">
        <f>IF(P39=0,"-",V39/P39)</f>
        <v>0.66666666666667</v>
      </c>
      <c r="X39" s="186">
        <v>6000</v>
      </c>
      <c r="Y39" s="187">
        <f>IFERROR(X39/P39,"-")</f>
        <v>2000</v>
      </c>
      <c r="Z39" s="187">
        <f>IFERROR(X39/V39,"-")</f>
        <v>3000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>
        <v>1</v>
      </c>
      <c r="BQ39" s="122">
        <f>IFERROR(BP39/BN39,"-")</f>
        <v>1</v>
      </c>
      <c r="BR39" s="123">
        <v>3000</v>
      </c>
      <c r="BS39" s="124">
        <f>IFERROR(BR39/BN39,"-")</f>
        <v>3000</v>
      </c>
      <c r="BT39" s="125">
        <v>1</v>
      </c>
      <c r="BU39" s="125"/>
      <c r="BV39" s="125"/>
      <c r="BW39" s="126">
        <v>1</v>
      </c>
      <c r="BX39" s="127">
        <f>IF(P39=0,"",IF(BW39=0,"",(BW39/P39)))</f>
        <v>0.33333333333333</v>
      </c>
      <c r="BY39" s="128">
        <v>1</v>
      </c>
      <c r="BZ39" s="129">
        <f>IFERROR(BY39/BW39,"-")</f>
        <v>1</v>
      </c>
      <c r="CA39" s="130">
        <v>3000</v>
      </c>
      <c r="CB39" s="131">
        <f>IFERROR(CA39/BW39,"-")</f>
        <v>3000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6000</v>
      </c>
      <c r="CQ39" s="141">
        <v>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122</v>
      </c>
      <c r="E40" s="203" t="s">
        <v>109</v>
      </c>
      <c r="F40" s="203" t="s">
        <v>64</v>
      </c>
      <c r="G40" s="203"/>
      <c r="H40" s="90" t="s">
        <v>141</v>
      </c>
      <c r="I40" s="90" t="s">
        <v>131</v>
      </c>
      <c r="J40" s="188"/>
      <c r="K40" s="81">
        <v>7</v>
      </c>
      <c r="L40" s="81">
        <v>0</v>
      </c>
      <c r="M40" s="81">
        <v>51</v>
      </c>
      <c r="N40" s="91">
        <v>1</v>
      </c>
      <c r="O40" s="92">
        <v>0</v>
      </c>
      <c r="P40" s="93">
        <f>N40+O40</f>
        <v>1</v>
      </c>
      <c r="Q40" s="82">
        <f>IFERROR(P40/M40,"-")</f>
        <v>0.019607843137255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1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112</v>
      </c>
      <c r="E41" s="203" t="s">
        <v>112</v>
      </c>
      <c r="F41" s="203" t="s">
        <v>80</v>
      </c>
      <c r="G41" s="203"/>
      <c r="H41" s="90"/>
      <c r="I41" s="90"/>
      <c r="J41" s="188"/>
      <c r="K41" s="81">
        <v>60</v>
      </c>
      <c r="L41" s="81">
        <v>47</v>
      </c>
      <c r="M41" s="81">
        <v>14</v>
      </c>
      <c r="N41" s="91">
        <v>11</v>
      </c>
      <c r="O41" s="92">
        <v>0</v>
      </c>
      <c r="P41" s="93">
        <f>N41+O41</f>
        <v>11</v>
      </c>
      <c r="Q41" s="82">
        <f>IFERROR(P41/M41,"-")</f>
        <v>0.78571428571429</v>
      </c>
      <c r="R41" s="81">
        <v>4</v>
      </c>
      <c r="S41" s="81">
        <v>1</v>
      </c>
      <c r="T41" s="82">
        <f>IFERROR(S41/(O41+P41),"-")</f>
        <v>0.090909090909091</v>
      </c>
      <c r="U41" s="182"/>
      <c r="V41" s="84">
        <v>2</v>
      </c>
      <c r="W41" s="82">
        <f>IF(P41=0,"-",V41/P41)</f>
        <v>0.18181818181818</v>
      </c>
      <c r="X41" s="186">
        <v>397000</v>
      </c>
      <c r="Y41" s="187">
        <f>IFERROR(X41/P41,"-")</f>
        <v>36090.909090909</v>
      </c>
      <c r="Z41" s="187">
        <f>IFERROR(X41/V41,"-")</f>
        <v>198500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0.090909090909091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5</v>
      </c>
      <c r="BO41" s="120">
        <f>IF(P41=0,"",IF(BN41=0,"",(BN41/P41)))</f>
        <v>0.45454545454545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3</v>
      </c>
      <c r="BX41" s="127">
        <f>IF(P41=0,"",IF(BW41=0,"",(BW41/P41)))</f>
        <v>0.27272727272727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2</v>
      </c>
      <c r="CG41" s="134">
        <f>IF(P41=0,"",IF(CF41=0,"",(CF41/P41)))</f>
        <v>0.18181818181818</v>
      </c>
      <c r="CH41" s="135">
        <v>2</v>
      </c>
      <c r="CI41" s="136">
        <f>IFERROR(CH41/CF41,"-")</f>
        <v>1</v>
      </c>
      <c r="CJ41" s="137">
        <v>397000</v>
      </c>
      <c r="CK41" s="138">
        <f>IFERROR(CJ41/CF41,"-")</f>
        <v>198500</v>
      </c>
      <c r="CL41" s="139"/>
      <c r="CM41" s="139"/>
      <c r="CN41" s="139">
        <v>2</v>
      </c>
      <c r="CO41" s="140">
        <v>2</v>
      </c>
      <c r="CP41" s="141">
        <v>397000</v>
      </c>
      <c r="CQ41" s="141">
        <v>328000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30"/>
      <c r="B42" s="87"/>
      <c r="C42" s="88"/>
      <c r="D42" s="88"/>
      <c r="E42" s="88"/>
      <c r="F42" s="89"/>
      <c r="G42" s="90"/>
      <c r="H42" s="90"/>
      <c r="I42" s="90"/>
      <c r="J42" s="192"/>
      <c r="K42" s="34"/>
      <c r="L42" s="34"/>
      <c r="M42" s="31"/>
      <c r="N42" s="23"/>
      <c r="O42" s="23"/>
      <c r="P42" s="23"/>
      <c r="Q42" s="33"/>
      <c r="R42" s="32"/>
      <c r="S42" s="23"/>
      <c r="T42" s="32"/>
      <c r="U42" s="183"/>
      <c r="V42" s="25"/>
      <c r="W42" s="25"/>
      <c r="X42" s="189"/>
      <c r="Y42" s="189"/>
      <c r="Z42" s="189"/>
      <c r="AA42" s="189"/>
      <c r="AB42" s="33"/>
      <c r="AC42" s="59"/>
      <c r="AD42" s="63"/>
      <c r="AE42" s="64"/>
      <c r="AF42" s="63"/>
      <c r="AG42" s="67"/>
      <c r="AH42" s="68"/>
      <c r="AI42" s="69"/>
      <c r="AJ42" s="70"/>
      <c r="AK42" s="70"/>
      <c r="AL42" s="70"/>
      <c r="AM42" s="63"/>
      <c r="AN42" s="64"/>
      <c r="AO42" s="63"/>
      <c r="AP42" s="67"/>
      <c r="AQ42" s="68"/>
      <c r="AR42" s="69"/>
      <c r="AS42" s="70"/>
      <c r="AT42" s="70"/>
      <c r="AU42" s="70"/>
      <c r="AV42" s="63"/>
      <c r="AW42" s="64"/>
      <c r="AX42" s="63"/>
      <c r="AY42" s="67"/>
      <c r="AZ42" s="68"/>
      <c r="BA42" s="69"/>
      <c r="BB42" s="70"/>
      <c r="BC42" s="70"/>
      <c r="BD42" s="70"/>
      <c r="BE42" s="63"/>
      <c r="BF42" s="64"/>
      <c r="BG42" s="63"/>
      <c r="BH42" s="67"/>
      <c r="BI42" s="68"/>
      <c r="BJ42" s="69"/>
      <c r="BK42" s="70"/>
      <c r="BL42" s="70"/>
      <c r="BM42" s="70"/>
      <c r="BN42" s="65"/>
      <c r="BO42" s="66"/>
      <c r="BP42" s="63"/>
      <c r="BQ42" s="67"/>
      <c r="BR42" s="68"/>
      <c r="BS42" s="69"/>
      <c r="BT42" s="70"/>
      <c r="BU42" s="70"/>
      <c r="BV42" s="70"/>
      <c r="BW42" s="65"/>
      <c r="BX42" s="66"/>
      <c r="BY42" s="63"/>
      <c r="BZ42" s="67"/>
      <c r="CA42" s="68"/>
      <c r="CB42" s="69"/>
      <c r="CC42" s="70"/>
      <c r="CD42" s="70"/>
      <c r="CE42" s="70"/>
      <c r="CF42" s="65"/>
      <c r="CG42" s="66"/>
      <c r="CH42" s="63"/>
      <c r="CI42" s="67"/>
      <c r="CJ42" s="68"/>
      <c r="CK42" s="69"/>
      <c r="CL42" s="70"/>
      <c r="CM42" s="70"/>
      <c r="CN42" s="70"/>
      <c r="CO42" s="71"/>
      <c r="CP42" s="68"/>
      <c r="CQ42" s="68"/>
      <c r="CR42" s="68"/>
      <c r="CS42" s="72"/>
    </row>
    <row r="43" spans="1:98">
      <c r="A43" s="30"/>
      <c r="B43" s="37"/>
      <c r="C43" s="21"/>
      <c r="D43" s="21"/>
      <c r="E43" s="21"/>
      <c r="F43" s="22"/>
      <c r="G43" s="36"/>
      <c r="H43" s="36"/>
      <c r="I43" s="75"/>
      <c r="J43" s="193"/>
      <c r="K43" s="34"/>
      <c r="L43" s="34"/>
      <c r="M43" s="31"/>
      <c r="N43" s="23"/>
      <c r="O43" s="23"/>
      <c r="P43" s="23"/>
      <c r="Q43" s="33"/>
      <c r="R43" s="32"/>
      <c r="S43" s="23"/>
      <c r="T43" s="32"/>
      <c r="U43" s="183"/>
      <c r="V43" s="25"/>
      <c r="W43" s="25"/>
      <c r="X43" s="189"/>
      <c r="Y43" s="189"/>
      <c r="Z43" s="189"/>
      <c r="AA43" s="189"/>
      <c r="AB43" s="33"/>
      <c r="AC43" s="61"/>
      <c r="AD43" s="63"/>
      <c r="AE43" s="64"/>
      <c r="AF43" s="63"/>
      <c r="AG43" s="67"/>
      <c r="AH43" s="68"/>
      <c r="AI43" s="69"/>
      <c r="AJ43" s="70"/>
      <c r="AK43" s="70"/>
      <c r="AL43" s="70"/>
      <c r="AM43" s="63"/>
      <c r="AN43" s="64"/>
      <c r="AO43" s="63"/>
      <c r="AP43" s="67"/>
      <c r="AQ43" s="68"/>
      <c r="AR43" s="69"/>
      <c r="AS43" s="70"/>
      <c r="AT43" s="70"/>
      <c r="AU43" s="70"/>
      <c r="AV43" s="63"/>
      <c r="AW43" s="64"/>
      <c r="AX43" s="63"/>
      <c r="AY43" s="67"/>
      <c r="AZ43" s="68"/>
      <c r="BA43" s="69"/>
      <c r="BB43" s="70"/>
      <c r="BC43" s="70"/>
      <c r="BD43" s="70"/>
      <c r="BE43" s="63"/>
      <c r="BF43" s="64"/>
      <c r="BG43" s="63"/>
      <c r="BH43" s="67"/>
      <c r="BI43" s="68"/>
      <c r="BJ43" s="69"/>
      <c r="BK43" s="70"/>
      <c r="BL43" s="70"/>
      <c r="BM43" s="70"/>
      <c r="BN43" s="65"/>
      <c r="BO43" s="66"/>
      <c r="BP43" s="63"/>
      <c r="BQ43" s="67"/>
      <c r="BR43" s="68"/>
      <c r="BS43" s="69"/>
      <c r="BT43" s="70"/>
      <c r="BU43" s="70"/>
      <c r="BV43" s="70"/>
      <c r="BW43" s="65"/>
      <c r="BX43" s="66"/>
      <c r="BY43" s="63"/>
      <c r="BZ43" s="67"/>
      <c r="CA43" s="68"/>
      <c r="CB43" s="69"/>
      <c r="CC43" s="70"/>
      <c r="CD43" s="70"/>
      <c r="CE43" s="70"/>
      <c r="CF43" s="65"/>
      <c r="CG43" s="66"/>
      <c r="CH43" s="63"/>
      <c r="CI43" s="67"/>
      <c r="CJ43" s="68"/>
      <c r="CK43" s="69"/>
      <c r="CL43" s="70"/>
      <c r="CM43" s="70"/>
      <c r="CN43" s="70"/>
      <c r="CO43" s="71"/>
      <c r="CP43" s="68"/>
      <c r="CQ43" s="68"/>
      <c r="CR43" s="68"/>
      <c r="CS43" s="72"/>
    </row>
    <row r="44" spans="1:98">
      <c r="A44" s="19">
        <f>AB44</f>
        <v>1.2747512481645</v>
      </c>
      <c r="B44" s="39"/>
      <c r="C44" s="39"/>
      <c r="D44" s="39"/>
      <c r="E44" s="39"/>
      <c r="F44" s="39"/>
      <c r="G44" s="40" t="s">
        <v>149</v>
      </c>
      <c r="H44" s="40"/>
      <c r="I44" s="40"/>
      <c r="J44" s="190">
        <f>SUM(J6:J43)</f>
        <v>3405000</v>
      </c>
      <c r="K44" s="41">
        <f>SUM(K6:K43)</f>
        <v>1642</v>
      </c>
      <c r="L44" s="41">
        <f>SUM(L6:L43)</f>
        <v>738</v>
      </c>
      <c r="M44" s="41">
        <f>SUM(M6:M43)</f>
        <v>2136</v>
      </c>
      <c r="N44" s="41">
        <f>SUM(N6:N43)</f>
        <v>366</v>
      </c>
      <c r="O44" s="41">
        <f>SUM(O6:O43)</f>
        <v>2</v>
      </c>
      <c r="P44" s="41">
        <f>SUM(P6:P43)</f>
        <v>368</v>
      </c>
      <c r="Q44" s="42">
        <f>IFERROR(P44/M44,"-")</f>
        <v>0.17228464419476</v>
      </c>
      <c r="R44" s="78">
        <f>SUM(R6:R43)</f>
        <v>78</v>
      </c>
      <c r="S44" s="78">
        <f>SUM(S6:S43)</f>
        <v>74</v>
      </c>
      <c r="T44" s="42">
        <f>IFERROR(R44/P44,"-")</f>
        <v>0.21195652173913</v>
      </c>
      <c r="U44" s="184">
        <f>IFERROR(J44/P44,"-")</f>
        <v>9252.7173913043</v>
      </c>
      <c r="V44" s="44">
        <f>SUM(V6:V43)</f>
        <v>98</v>
      </c>
      <c r="W44" s="42">
        <f>IFERROR(V44/P44,"-")</f>
        <v>0.26630434782609</v>
      </c>
      <c r="X44" s="190">
        <f>SUM(X6:X43)</f>
        <v>4340528</v>
      </c>
      <c r="Y44" s="190">
        <f>IFERROR(X44/P44,"-")</f>
        <v>11794.913043478</v>
      </c>
      <c r="Z44" s="190">
        <f>IFERROR(X44/V44,"-")</f>
        <v>44291.102040816</v>
      </c>
      <c r="AA44" s="190">
        <f>X44-J44</f>
        <v>935528</v>
      </c>
      <c r="AB44" s="47">
        <f>X44/J44</f>
        <v>1.2747512481645</v>
      </c>
      <c r="AC44" s="60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5"/>
    <mergeCell ref="J22:J25"/>
    <mergeCell ref="U22:U25"/>
    <mergeCell ref="AA22:AA25"/>
    <mergeCell ref="AB22:AB25"/>
    <mergeCell ref="A26:A29"/>
    <mergeCell ref="J26:J29"/>
    <mergeCell ref="U26:U29"/>
    <mergeCell ref="AA26:AA29"/>
    <mergeCell ref="AB26:AB29"/>
    <mergeCell ref="A30:A33"/>
    <mergeCell ref="J30:J33"/>
    <mergeCell ref="U30:U33"/>
    <mergeCell ref="AA30:AA33"/>
    <mergeCell ref="AB30:AB33"/>
    <mergeCell ref="A34:A41"/>
    <mergeCell ref="J34:J41"/>
    <mergeCell ref="U34:U41"/>
    <mergeCell ref="AA34:AA41"/>
    <mergeCell ref="AB34:AB4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150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1.5635135135135</v>
      </c>
      <c r="B6" s="203" t="s">
        <v>151</v>
      </c>
      <c r="C6" s="203" t="s">
        <v>152</v>
      </c>
      <c r="D6" s="203" t="s">
        <v>153</v>
      </c>
      <c r="E6" s="203"/>
      <c r="F6" s="203" t="s">
        <v>64</v>
      </c>
      <c r="G6" s="203" t="s">
        <v>154</v>
      </c>
      <c r="H6" s="90" t="s">
        <v>152</v>
      </c>
      <c r="I6" s="90" t="s">
        <v>101</v>
      </c>
      <c r="J6" s="188">
        <v>370000</v>
      </c>
      <c r="K6" s="81">
        <v>66</v>
      </c>
      <c r="L6" s="81">
        <v>0</v>
      </c>
      <c r="M6" s="81">
        <v>179</v>
      </c>
      <c r="N6" s="91">
        <v>32</v>
      </c>
      <c r="O6" s="92">
        <v>0</v>
      </c>
      <c r="P6" s="93">
        <f>N6+O6</f>
        <v>32</v>
      </c>
      <c r="Q6" s="82">
        <f>IFERROR(P6/M6,"-")</f>
        <v>0.17877094972067</v>
      </c>
      <c r="R6" s="81">
        <v>4</v>
      </c>
      <c r="S6" s="81">
        <v>11</v>
      </c>
      <c r="T6" s="82">
        <f>IFERROR(S6/(O6+P6),"-")</f>
        <v>0.34375</v>
      </c>
      <c r="U6" s="182">
        <f>IFERROR(J6/SUM(P6:P7),"-")</f>
        <v>5441.1764705882</v>
      </c>
      <c r="V6" s="84">
        <v>2</v>
      </c>
      <c r="W6" s="82">
        <f>IF(P6=0,"-",V6/P6)</f>
        <v>0.0625</v>
      </c>
      <c r="X6" s="186">
        <v>116000</v>
      </c>
      <c r="Y6" s="187">
        <f>IFERROR(X6/P6,"-")</f>
        <v>3625</v>
      </c>
      <c r="Z6" s="187">
        <f>IFERROR(X6/V6,"-")</f>
        <v>58000</v>
      </c>
      <c r="AA6" s="188">
        <f>SUM(X6:X7)-SUM(J6:J7)</f>
        <v>208500</v>
      </c>
      <c r="AB6" s="85">
        <f>SUM(X6:X7)/SUM(J6:J7)</f>
        <v>1.5635135135135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0.125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0.03125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15</v>
      </c>
      <c r="BF6" s="113">
        <f>IF(P6=0,"",IF(BE6=0,"",(BE6/P6)))</f>
        <v>0.46875</v>
      </c>
      <c r="BG6" s="112">
        <v>2</v>
      </c>
      <c r="BH6" s="114">
        <f>IFERROR(BG6/BE6,"-")</f>
        <v>0.13333333333333</v>
      </c>
      <c r="BI6" s="115">
        <v>116000</v>
      </c>
      <c r="BJ6" s="116">
        <f>IFERROR(BI6/BE6,"-")</f>
        <v>7733.3333333333</v>
      </c>
      <c r="BK6" s="117"/>
      <c r="BL6" s="117">
        <v>1</v>
      </c>
      <c r="BM6" s="117">
        <v>1</v>
      </c>
      <c r="BN6" s="119">
        <v>10</v>
      </c>
      <c r="BO6" s="120">
        <f>IF(P6=0,"",IF(BN6=0,"",(BN6/P6)))</f>
        <v>0.3125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0.0625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116000</v>
      </c>
      <c r="CQ6" s="141">
        <v>110000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155</v>
      </c>
      <c r="C7" s="203" t="s">
        <v>156</v>
      </c>
      <c r="D7" s="203"/>
      <c r="E7" s="203"/>
      <c r="F7" s="203" t="s">
        <v>80</v>
      </c>
      <c r="G7" s="203"/>
      <c r="H7" s="90"/>
      <c r="I7" s="90"/>
      <c r="J7" s="188"/>
      <c r="K7" s="81">
        <v>461</v>
      </c>
      <c r="L7" s="81">
        <v>96</v>
      </c>
      <c r="M7" s="81">
        <v>66</v>
      </c>
      <c r="N7" s="91">
        <v>36</v>
      </c>
      <c r="O7" s="92">
        <v>0</v>
      </c>
      <c r="P7" s="93">
        <f>N7+O7</f>
        <v>36</v>
      </c>
      <c r="Q7" s="82">
        <f>IFERROR(P7/M7,"-")</f>
        <v>0.54545454545455</v>
      </c>
      <c r="R7" s="81">
        <v>8</v>
      </c>
      <c r="S7" s="81">
        <v>4</v>
      </c>
      <c r="T7" s="82">
        <f>IFERROR(S7/(O7+P7),"-")</f>
        <v>0.11111111111111</v>
      </c>
      <c r="U7" s="182"/>
      <c r="V7" s="84">
        <v>9</v>
      </c>
      <c r="W7" s="82">
        <f>IF(P7=0,"-",V7/P7)</f>
        <v>0.25</v>
      </c>
      <c r="X7" s="186">
        <v>462500</v>
      </c>
      <c r="Y7" s="187">
        <f>IFERROR(X7/P7,"-")</f>
        <v>12847.222222222</v>
      </c>
      <c r="Z7" s="187">
        <f>IFERROR(X7/V7,"-")</f>
        <v>51388.888888889</v>
      </c>
      <c r="AA7" s="188"/>
      <c r="AB7" s="85"/>
      <c r="AC7" s="79"/>
      <c r="AD7" s="94">
        <v>2</v>
      </c>
      <c r="AE7" s="95">
        <f>IF(P7=0,"",IF(AD7=0,"",(AD7/P7)))</f>
        <v>0.055555555555556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0.027777777777778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0.027777777777778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7</v>
      </c>
      <c r="BF7" s="113">
        <f>IF(P7=0,"",IF(BE7=0,"",(BE7/P7)))</f>
        <v>0.19444444444444</v>
      </c>
      <c r="BG7" s="112">
        <v>1</v>
      </c>
      <c r="BH7" s="114">
        <f>IFERROR(BG7/BE7,"-")</f>
        <v>0.14285714285714</v>
      </c>
      <c r="BI7" s="115">
        <v>354000</v>
      </c>
      <c r="BJ7" s="116">
        <f>IFERROR(BI7/BE7,"-")</f>
        <v>50571.428571429</v>
      </c>
      <c r="BK7" s="117"/>
      <c r="BL7" s="117"/>
      <c r="BM7" s="117">
        <v>1</v>
      </c>
      <c r="BN7" s="119">
        <v>15</v>
      </c>
      <c r="BO7" s="120">
        <f>IF(P7=0,"",IF(BN7=0,"",(BN7/P7)))</f>
        <v>0.41666666666667</v>
      </c>
      <c r="BP7" s="121">
        <v>5</v>
      </c>
      <c r="BQ7" s="122">
        <f>IFERROR(BP7/BN7,"-")</f>
        <v>0.33333333333333</v>
      </c>
      <c r="BR7" s="123">
        <v>90500</v>
      </c>
      <c r="BS7" s="124">
        <f>IFERROR(BR7/BN7,"-")</f>
        <v>6033.3333333333</v>
      </c>
      <c r="BT7" s="125"/>
      <c r="BU7" s="125">
        <v>1</v>
      </c>
      <c r="BV7" s="125">
        <v>4</v>
      </c>
      <c r="BW7" s="126">
        <v>10</v>
      </c>
      <c r="BX7" s="127">
        <f>IF(P7=0,"",IF(BW7=0,"",(BW7/P7)))</f>
        <v>0.27777777777778</v>
      </c>
      <c r="BY7" s="128">
        <v>3</v>
      </c>
      <c r="BZ7" s="129">
        <f>IFERROR(BY7/BW7,"-")</f>
        <v>0.3</v>
      </c>
      <c r="CA7" s="130">
        <v>18000</v>
      </c>
      <c r="CB7" s="131">
        <f>IFERROR(CA7/BW7,"-")</f>
        <v>1800</v>
      </c>
      <c r="CC7" s="132">
        <v>2</v>
      </c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9</v>
      </c>
      <c r="CP7" s="141">
        <v>462500</v>
      </c>
      <c r="CQ7" s="141">
        <v>354000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2.955</v>
      </c>
      <c r="B8" s="203" t="s">
        <v>157</v>
      </c>
      <c r="C8" s="203"/>
      <c r="D8" s="203" t="s">
        <v>158</v>
      </c>
      <c r="E8" s="203"/>
      <c r="F8" s="203" t="s">
        <v>64</v>
      </c>
      <c r="G8" s="203" t="s">
        <v>159</v>
      </c>
      <c r="H8" s="90" t="s">
        <v>160</v>
      </c>
      <c r="I8" s="90" t="s">
        <v>96</v>
      </c>
      <c r="J8" s="188">
        <v>200000</v>
      </c>
      <c r="K8" s="81">
        <v>44</v>
      </c>
      <c r="L8" s="81">
        <v>0</v>
      </c>
      <c r="M8" s="81">
        <v>146</v>
      </c>
      <c r="N8" s="91">
        <v>16</v>
      </c>
      <c r="O8" s="92">
        <v>1</v>
      </c>
      <c r="P8" s="93">
        <f>N8+O8</f>
        <v>17</v>
      </c>
      <c r="Q8" s="82">
        <f>IFERROR(P8/M8,"-")</f>
        <v>0.11643835616438</v>
      </c>
      <c r="R8" s="81">
        <v>2</v>
      </c>
      <c r="S8" s="81">
        <v>4</v>
      </c>
      <c r="T8" s="82">
        <f>IFERROR(S8/(O8+P8),"-")</f>
        <v>0.22222222222222</v>
      </c>
      <c r="U8" s="182">
        <f>IFERROR(J8/SUM(P8:P11),"-")</f>
        <v>2816.9014084507</v>
      </c>
      <c r="V8" s="84">
        <v>4</v>
      </c>
      <c r="W8" s="82">
        <f>IF(P8=0,"-",V8/P8)</f>
        <v>0.23529411764706</v>
      </c>
      <c r="X8" s="186">
        <v>100000</v>
      </c>
      <c r="Y8" s="187">
        <f>IFERROR(X8/P8,"-")</f>
        <v>5882.3529411765</v>
      </c>
      <c r="Z8" s="187">
        <f>IFERROR(X8/V8,"-")</f>
        <v>25000</v>
      </c>
      <c r="AA8" s="188">
        <f>SUM(X8:X11)-SUM(J8:J11)</f>
        <v>391000</v>
      </c>
      <c r="AB8" s="85">
        <f>SUM(X8:X11)/SUM(J8:J11)</f>
        <v>2.955</v>
      </c>
      <c r="AC8" s="79"/>
      <c r="AD8" s="94">
        <v>1</v>
      </c>
      <c r="AE8" s="95">
        <f>IF(P8=0,"",IF(AD8=0,"",(AD8/P8)))</f>
        <v>0.058823529411765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3</v>
      </c>
      <c r="AW8" s="107">
        <f>IF(P8=0,"",IF(AV8=0,"",(AV8/P8)))</f>
        <v>0.17647058823529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0.23529411764706</v>
      </c>
      <c r="BG8" s="112">
        <v>1</v>
      </c>
      <c r="BH8" s="114">
        <f>IFERROR(BG8/BE8,"-")</f>
        <v>0.25</v>
      </c>
      <c r="BI8" s="115">
        <v>3000</v>
      </c>
      <c r="BJ8" s="116">
        <f>IFERROR(BI8/BE8,"-")</f>
        <v>750</v>
      </c>
      <c r="BK8" s="117">
        <v>1</v>
      </c>
      <c r="BL8" s="117"/>
      <c r="BM8" s="117"/>
      <c r="BN8" s="119">
        <v>5</v>
      </c>
      <c r="BO8" s="120">
        <f>IF(P8=0,"",IF(BN8=0,"",(BN8/P8)))</f>
        <v>0.29411764705882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0.23529411764706</v>
      </c>
      <c r="BY8" s="128">
        <v>3</v>
      </c>
      <c r="BZ8" s="129">
        <f>IFERROR(BY8/BW8,"-")</f>
        <v>0.75</v>
      </c>
      <c r="CA8" s="130">
        <v>97000</v>
      </c>
      <c r="CB8" s="131">
        <f>IFERROR(CA8/BW8,"-")</f>
        <v>24250</v>
      </c>
      <c r="CC8" s="132"/>
      <c r="CD8" s="132">
        <v>1</v>
      </c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4</v>
      </c>
      <c r="CP8" s="141">
        <v>100000</v>
      </c>
      <c r="CQ8" s="141">
        <v>76000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161</v>
      </c>
      <c r="C9" s="203" t="s">
        <v>162</v>
      </c>
      <c r="D9" s="203"/>
      <c r="E9" s="203"/>
      <c r="F9" s="203" t="s">
        <v>80</v>
      </c>
      <c r="G9" s="203"/>
      <c r="H9" s="90"/>
      <c r="I9" s="90"/>
      <c r="J9" s="188"/>
      <c r="K9" s="81">
        <v>79</v>
      </c>
      <c r="L9" s="81">
        <v>52</v>
      </c>
      <c r="M9" s="81">
        <v>27</v>
      </c>
      <c r="N9" s="91">
        <v>10</v>
      </c>
      <c r="O9" s="92">
        <v>3</v>
      </c>
      <c r="P9" s="93">
        <f>N9+O9</f>
        <v>13</v>
      </c>
      <c r="Q9" s="82">
        <f>IFERROR(P9/M9,"-")</f>
        <v>0.48148148148148</v>
      </c>
      <c r="R9" s="81">
        <v>3</v>
      </c>
      <c r="S9" s="81">
        <v>3</v>
      </c>
      <c r="T9" s="82">
        <f>IFERROR(S9/(O9+P9),"-")</f>
        <v>0.1875</v>
      </c>
      <c r="U9" s="182"/>
      <c r="V9" s="84">
        <v>2</v>
      </c>
      <c r="W9" s="82">
        <f>IF(P9=0,"-",V9/P9)</f>
        <v>0.15384615384615</v>
      </c>
      <c r="X9" s="186">
        <v>123000</v>
      </c>
      <c r="Y9" s="187">
        <f>IFERROR(X9/P9,"-")</f>
        <v>9461.5384615385</v>
      </c>
      <c r="Z9" s="187">
        <f>IFERROR(X9/V9,"-")</f>
        <v>61500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0.15384615384615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0.15384615384615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0.23076923076923</v>
      </c>
      <c r="BG9" s="112">
        <v>1</v>
      </c>
      <c r="BH9" s="114">
        <f>IFERROR(BG9/BE9,"-")</f>
        <v>0.33333333333333</v>
      </c>
      <c r="BI9" s="115">
        <v>3000</v>
      </c>
      <c r="BJ9" s="116">
        <f>IFERROR(BI9/BE9,"-")</f>
        <v>1000</v>
      </c>
      <c r="BK9" s="117">
        <v>1</v>
      </c>
      <c r="BL9" s="117"/>
      <c r="BM9" s="117"/>
      <c r="BN9" s="119">
        <v>1</v>
      </c>
      <c r="BO9" s="120">
        <f>IF(P9=0,"",IF(BN9=0,"",(BN9/P9)))</f>
        <v>0.076923076923077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0.30769230769231</v>
      </c>
      <c r="BY9" s="128">
        <v>1</v>
      </c>
      <c r="BZ9" s="129">
        <f>IFERROR(BY9/BW9,"-")</f>
        <v>0.25</v>
      </c>
      <c r="CA9" s="130">
        <v>120000</v>
      </c>
      <c r="CB9" s="131">
        <f>IFERROR(CA9/BW9,"-")</f>
        <v>30000</v>
      </c>
      <c r="CC9" s="132"/>
      <c r="CD9" s="132"/>
      <c r="CE9" s="132">
        <v>1</v>
      </c>
      <c r="CF9" s="133">
        <v>1</v>
      </c>
      <c r="CG9" s="134">
        <f>IF(P9=0,"",IF(CF9=0,"",(CF9/P9)))</f>
        <v>0.076923076923077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123000</v>
      </c>
      <c r="CQ9" s="141">
        <v>120000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163</v>
      </c>
      <c r="C10" s="203"/>
      <c r="D10" s="203" t="s">
        <v>164</v>
      </c>
      <c r="E10" s="203"/>
      <c r="F10" s="203" t="s">
        <v>64</v>
      </c>
      <c r="G10" s="203" t="s">
        <v>159</v>
      </c>
      <c r="H10" s="90" t="s">
        <v>160</v>
      </c>
      <c r="I10" s="90"/>
      <c r="J10" s="188"/>
      <c r="K10" s="81">
        <v>47</v>
      </c>
      <c r="L10" s="81">
        <v>0</v>
      </c>
      <c r="M10" s="81">
        <v>218</v>
      </c>
      <c r="N10" s="91">
        <v>15</v>
      </c>
      <c r="O10" s="92">
        <v>4</v>
      </c>
      <c r="P10" s="93">
        <f>N10+O10</f>
        <v>19</v>
      </c>
      <c r="Q10" s="82">
        <f>IFERROR(P10/M10,"-")</f>
        <v>0.087155963302752</v>
      </c>
      <c r="R10" s="81">
        <v>3</v>
      </c>
      <c r="S10" s="81">
        <v>7</v>
      </c>
      <c r="T10" s="82">
        <f>IFERROR(S10/(O10+P10),"-")</f>
        <v>0.30434782608696</v>
      </c>
      <c r="U10" s="182"/>
      <c r="V10" s="84">
        <v>2</v>
      </c>
      <c r="W10" s="82">
        <f>IF(P10=0,"-",V10/P10)</f>
        <v>0.10526315789474</v>
      </c>
      <c r="X10" s="186">
        <v>144000</v>
      </c>
      <c r="Y10" s="187">
        <f>IFERROR(X10/P10,"-")</f>
        <v>7578.9473684211</v>
      </c>
      <c r="Z10" s="187">
        <f>IFERROR(X10/V10,"-")</f>
        <v>72000</v>
      </c>
      <c r="AA10" s="188"/>
      <c r="AB10" s="85"/>
      <c r="AC10" s="79"/>
      <c r="AD10" s="94">
        <v>1</v>
      </c>
      <c r="AE10" s="95">
        <f>IF(P10=0,"",IF(AD10=0,"",(AD10/P10)))</f>
        <v>0.052631578947368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0.052631578947368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10</v>
      </c>
      <c r="BF10" s="113">
        <f>IF(P10=0,"",IF(BE10=0,"",(BE10/P10)))</f>
        <v>0.52631578947368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6</v>
      </c>
      <c r="BO10" s="120">
        <f>IF(P10=0,"",IF(BN10=0,"",(BN10/P10)))</f>
        <v>0.31578947368421</v>
      </c>
      <c r="BP10" s="121">
        <v>1</v>
      </c>
      <c r="BQ10" s="122">
        <f>IFERROR(BP10/BN10,"-")</f>
        <v>0.16666666666667</v>
      </c>
      <c r="BR10" s="123">
        <v>79000</v>
      </c>
      <c r="BS10" s="124">
        <f>IFERROR(BR10/BN10,"-")</f>
        <v>13166.666666667</v>
      </c>
      <c r="BT10" s="125"/>
      <c r="BU10" s="125"/>
      <c r="BV10" s="125">
        <v>1</v>
      </c>
      <c r="BW10" s="126">
        <v>1</v>
      </c>
      <c r="BX10" s="127">
        <f>IF(P10=0,"",IF(BW10=0,"",(BW10/P10)))</f>
        <v>0.052631578947368</v>
      </c>
      <c r="BY10" s="128">
        <v>1</v>
      </c>
      <c r="BZ10" s="129">
        <f>IFERROR(BY10/BW10,"-")</f>
        <v>1</v>
      </c>
      <c r="CA10" s="130">
        <v>65000</v>
      </c>
      <c r="CB10" s="131">
        <f>IFERROR(CA10/BW10,"-")</f>
        <v>65000</v>
      </c>
      <c r="CC10" s="132"/>
      <c r="CD10" s="132"/>
      <c r="CE10" s="132">
        <v>1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144000</v>
      </c>
      <c r="CQ10" s="141">
        <v>79000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165</v>
      </c>
      <c r="C11" s="203" t="s">
        <v>162</v>
      </c>
      <c r="D11" s="203"/>
      <c r="E11" s="203"/>
      <c r="F11" s="203" t="s">
        <v>80</v>
      </c>
      <c r="G11" s="203"/>
      <c r="H11" s="90"/>
      <c r="I11" s="90"/>
      <c r="J11" s="188"/>
      <c r="K11" s="81">
        <v>101</v>
      </c>
      <c r="L11" s="81">
        <v>70</v>
      </c>
      <c r="M11" s="81">
        <v>40</v>
      </c>
      <c r="N11" s="91">
        <v>20</v>
      </c>
      <c r="O11" s="92">
        <v>2</v>
      </c>
      <c r="P11" s="93">
        <f>N11+O11</f>
        <v>22</v>
      </c>
      <c r="Q11" s="82">
        <f>IFERROR(P11/M11,"-")</f>
        <v>0.55</v>
      </c>
      <c r="R11" s="81">
        <v>5</v>
      </c>
      <c r="S11" s="81">
        <v>5</v>
      </c>
      <c r="T11" s="82">
        <f>IFERROR(S11/(O11+P11),"-")</f>
        <v>0.20833333333333</v>
      </c>
      <c r="U11" s="182"/>
      <c r="V11" s="84">
        <v>8</v>
      </c>
      <c r="W11" s="82">
        <f>IF(P11=0,"-",V11/P11)</f>
        <v>0.36363636363636</v>
      </c>
      <c r="X11" s="186">
        <v>224000</v>
      </c>
      <c r="Y11" s="187">
        <f>IFERROR(X11/P11,"-")</f>
        <v>10181.818181818</v>
      </c>
      <c r="Z11" s="187">
        <f>IFERROR(X11/V11,"-")</f>
        <v>28000</v>
      </c>
      <c r="AA11" s="188"/>
      <c r="AB11" s="85"/>
      <c r="AC11" s="79"/>
      <c r="AD11" s="94">
        <v>2</v>
      </c>
      <c r="AE11" s="95">
        <f>IF(P11=0,"",IF(AD11=0,"",(AD11/P11)))</f>
        <v>0.090909090909091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0.045454545454545</v>
      </c>
      <c r="AX11" s="106">
        <v>1</v>
      </c>
      <c r="AY11" s="108">
        <f>IFERROR(AX11/AV11,"-")</f>
        <v>1</v>
      </c>
      <c r="AZ11" s="109">
        <v>11000</v>
      </c>
      <c r="BA11" s="110">
        <f>IFERROR(AZ11/AV11,"-")</f>
        <v>11000</v>
      </c>
      <c r="BB11" s="111"/>
      <c r="BC11" s="111">
        <v>1</v>
      </c>
      <c r="BD11" s="111"/>
      <c r="BE11" s="112">
        <v>5</v>
      </c>
      <c r="BF11" s="113">
        <f>IF(P11=0,"",IF(BE11=0,"",(BE11/P11)))</f>
        <v>0.22727272727273</v>
      </c>
      <c r="BG11" s="112">
        <v>2</v>
      </c>
      <c r="BH11" s="114">
        <f>IFERROR(BG11/BE11,"-")</f>
        <v>0.4</v>
      </c>
      <c r="BI11" s="115">
        <v>25000</v>
      </c>
      <c r="BJ11" s="116">
        <f>IFERROR(BI11/BE11,"-")</f>
        <v>5000</v>
      </c>
      <c r="BK11" s="117">
        <v>1</v>
      </c>
      <c r="BL11" s="117"/>
      <c r="BM11" s="117">
        <v>1</v>
      </c>
      <c r="BN11" s="119">
        <v>8</v>
      </c>
      <c r="BO11" s="120">
        <f>IF(P11=0,"",IF(BN11=0,"",(BN11/P11)))</f>
        <v>0.36363636363636</v>
      </c>
      <c r="BP11" s="121">
        <v>2</v>
      </c>
      <c r="BQ11" s="122">
        <f>IFERROR(BP11/BN11,"-")</f>
        <v>0.25</v>
      </c>
      <c r="BR11" s="123">
        <v>115000</v>
      </c>
      <c r="BS11" s="124">
        <f>IFERROR(BR11/BN11,"-")</f>
        <v>14375</v>
      </c>
      <c r="BT11" s="125"/>
      <c r="BU11" s="125"/>
      <c r="BV11" s="125">
        <v>2</v>
      </c>
      <c r="BW11" s="126">
        <v>6</v>
      </c>
      <c r="BX11" s="127">
        <f>IF(P11=0,"",IF(BW11=0,"",(BW11/P11)))</f>
        <v>0.27272727272727</v>
      </c>
      <c r="BY11" s="128">
        <v>3</v>
      </c>
      <c r="BZ11" s="129">
        <f>IFERROR(BY11/BW11,"-")</f>
        <v>0.5</v>
      </c>
      <c r="CA11" s="130">
        <v>73000</v>
      </c>
      <c r="CB11" s="131">
        <f>IFERROR(CA11/BW11,"-")</f>
        <v>12166.666666667</v>
      </c>
      <c r="CC11" s="132">
        <v>1</v>
      </c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8</v>
      </c>
      <c r="CP11" s="141">
        <v>224000</v>
      </c>
      <c r="CQ11" s="141">
        <v>100000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1.70625</v>
      </c>
      <c r="B12" s="203" t="s">
        <v>166</v>
      </c>
      <c r="C12" s="203"/>
      <c r="D12" s="203" t="s">
        <v>167</v>
      </c>
      <c r="E12" s="203"/>
      <c r="F12" s="203" t="s">
        <v>64</v>
      </c>
      <c r="G12" s="203" t="s">
        <v>168</v>
      </c>
      <c r="H12" s="90" t="s">
        <v>152</v>
      </c>
      <c r="I12" s="90" t="s">
        <v>169</v>
      </c>
      <c r="J12" s="188">
        <v>80000</v>
      </c>
      <c r="K12" s="81">
        <v>29</v>
      </c>
      <c r="L12" s="81">
        <v>0</v>
      </c>
      <c r="M12" s="81">
        <v>79</v>
      </c>
      <c r="N12" s="91">
        <v>14</v>
      </c>
      <c r="O12" s="92">
        <v>0</v>
      </c>
      <c r="P12" s="93">
        <f>N12+O12</f>
        <v>14</v>
      </c>
      <c r="Q12" s="82">
        <f>IFERROR(P12/M12,"-")</f>
        <v>0.17721518987342</v>
      </c>
      <c r="R12" s="81">
        <v>2</v>
      </c>
      <c r="S12" s="81">
        <v>4</v>
      </c>
      <c r="T12" s="82">
        <f>IFERROR(S12/(O12+P12),"-")</f>
        <v>0.28571428571429</v>
      </c>
      <c r="U12" s="182">
        <f>IFERROR(J12/SUM(P12:P13),"-")</f>
        <v>2352.9411764706</v>
      </c>
      <c r="V12" s="84">
        <v>5</v>
      </c>
      <c r="W12" s="82">
        <f>IF(P12=0,"-",V12/P12)</f>
        <v>0.35714285714286</v>
      </c>
      <c r="X12" s="186">
        <v>36000</v>
      </c>
      <c r="Y12" s="187">
        <f>IFERROR(X12/P12,"-")</f>
        <v>2571.4285714286</v>
      </c>
      <c r="Z12" s="187">
        <f>IFERROR(X12/V12,"-")</f>
        <v>7200</v>
      </c>
      <c r="AA12" s="188">
        <f>SUM(X12:X13)-SUM(J12:J13)</f>
        <v>56500</v>
      </c>
      <c r="AB12" s="85">
        <f>SUM(X12:X13)/SUM(J12:J13)</f>
        <v>1.70625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5</v>
      </c>
      <c r="AN12" s="101">
        <f>IF(P12=0,"",IF(AM12=0,"",(AM12/P12)))</f>
        <v>0.35714285714286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0.14285714285714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0.14285714285714</v>
      </c>
      <c r="BG12" s="112">
        <v>1</v>
      </c>
      <c r="BH12" s="114">
        <f>IFERROR(BG12/BE12,"-")</f>
        <v>0.5</v>
      </c>
      <c r="BI12" s="115">
        <v>8000</v>
      </c>
      <c r="BJ12" s="116">
        <f>IFERROR(BI12/BE12,"-")</f>
        <v>4000</v>
      </c>
      <c r="BK12" s="117"/>
      <c r="BL12" s="117"/>
      <c r="BM12" s="117">
        <v>1</v>
      </c>
      <c r="BN12" s="119">
        <v>5</v>
      </c>
      <c r="BO12" s="120">
        <f>IF(P12=0,"",IF(BN12=0,"",(BN12/P12)))</f>
        <v>0.35714285714286</v>
      </c>
      <c r="BP12" s="121">
        <v>4</v>
      </c>
      <c r="BQ12" s="122">
        <f>IFERROR(BP12/BN12,"-")</f>
        <v>0.8</v>
      </c>
      <c r="BR12" s="123">
        <v>28000</v>
      </c>
      <c r="BS12" s="124">
        <f>IFERROR(BR12/BN12,"-")</f>
        <v>5600</v>
      </c>
      <c r="BT12" s="125">
        <v>1</v>
      </c>
      <c r="BU12" s="125">
        <v>3</v>
      </c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5</v>
      </c>
      <c r="CP12" s="141">
        <v>36000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170</v>
      </c>
      <c r="C13" s="203" t="s">
        <v>171</v>
      </c>
      <c r="D13" s="203"/>
      <c r="E13" s="203"/>
      <c r="F13" s="203" t="s">
        <v>80</v>
      </c>
      <c r="G13" s="203"/>
      <c r="H13" s="90"/>
      <c r="I13" s="90"/>
      <c r="J13" s="188"/>
      <c r="K13" s="81">
        <v>91</v>
      </c>
      <c r="L13" s="81">
        <v>50</v>
      </c>
      <c r="M13" s="81">
        <v>22</v>
      </c>
      <c r="N13" s="91">
        <v>20</v>
      </c>
      <c r="O13" s="92">
        <v>0</v>
      </c>
      <c r="P13" s="93">
        <f>N13+O13</f>
        <v>20</v>
      </c>
      <c r="Q13" s="82">
        <f>IFERROR(P13/M13,"-")</f>
        <v>0.90909090909091</v>
      </c>
      <c r="R13" s="81">
        <v>6</v>
      </c>
      <c r="S13" s="81">
        <v>3</v>
      </c>
      <c r="T13" s="82">
        <f>IFERROR(S13/(O13+P13),"-")</f>
        <v>0.15</v>
      </c>
      <c r="U13" s="182"/>
      <c r="V13" s="84">
        <v>5</v>
      </c>
      <c r="W13" s="82">
        <f>IF(P13=0,"-",V13/P13)</f>
        <v>0.25</v>
      </c>
      <c r="X13" s="186">
        <v>100500</v>
      </c>
      <c r="Y13" s="187">
        <f>IFERROR(X13/P13,"-")</f>
        <v>5025</v>
      </c>
      <c r="Z13" s="187">
        <f>IFERROR(X13/V13,"-")</f>
        <v>20100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3</v>
      </c>
      <c r="AW13" s="107">
        <f>IF(P13=0,"",IF(AV13=0,"",(AV13/P13)))</f>
        <v>0.15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4</v>
      </c>
      <c r="BF13" s="113">
        <f>IF(P13=0,"",IF(BE13=0,"",(BE13/P13)))</f>
        <v>0.2</v>
      </c>
      <c r="BG13" s="112">
        <v>1</v>
      </c>
      <c r="BH13" s="114">
        <f>IFERROR(BG13/BE13,"-")</f>
        <v>0.25</v>
      </c>
      <c r="BI13" s="115">
        <v>22500</v>
      </c>
      <c r="BJ13" s="116">
        <f>IFERROR(BI13/BE13,"-")</f>
        <v>5625</v>
      </c>
      <c r="BK13" s="117"/>
      <c r="BL13" s="117"/>
      <c r="BM13" s="117">
        <v>1</v>
      </c>
      <c r="BN13" s="119">
        <v>10</v>
      </c>
      <c r="BO13" s="120">
        <f>IF(P13=0,"",IF(BN13=0,"",(BN13/P13)))</f>
        <v>0.5</v>
      </c>
      <c r="BP13" s="121">
        <v>3</v>
      </c>
      <c r="BQ13" s="122">
        <f>IFERROR(BP13/BN13,"-")</f>
        <v>0.3</v>
      </c>
      <c r="BR13" s="123">
        <v>73000</v>
      </c>
      <c r="BS13" s="124">
        <f>IFERROR(BR13/BN13,"-")</f>
        <v>7300</v>
      </c>
      <c r="BT13" s="125">
        <v>2</v>
      </c>
      <c r="BU13" s="125"/>
      <c r="BV13" s="125">
        <v>1</v>
      </c>
      <c r="BW13" s="126">
        <v>1</v>
      </c>
      <c r="BX13" s="127">
        <f>IF(P13=0,"",IF(BW13=0,"",(BW13/P13)))</f>
        <v>0.05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0.05</v>
      </c>
      <c r="CH13" s="135">
        <v>1</v>
      </c>
      <c r="CI13" s="136">
        <f>IFERROR(CH13/CF13,"-")</f>
        <v>1</v>
      </c>
      <c r="CJ13" s="137">
        <v>5000</v>
      </c>
      <c r="CK13" s="138">
        <f>IFERROR(CJ13/CF13,"-")</f>
        <v>5000</v>
      </c>
      <c r="CL13" s="139">
        <v>1</v>
      </c>
      <c r="CM13" s="139"/>
      <c r="CN13" s="139"/>
      <c r="CO13" s="140">
        <v>5</v>
      </c>
      <c r="CP13" s="141">
        <v>100500</v>
      </c>
      <c r="CQ13" s="141">
        <v>65000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2.0092307692308</v>
      </c>
      <c r="B16" s="39"/>
      <c r="C16" s="39"/>
      <c r="D16" s="39"/>
      <c r="E16" s="39"/>
      <c r="F16" s="39"/>
      <c r="G16" s="40" t="s">
        <v>172</v>
      </c>
      <c r="H16" s="40"/>
      <c r="I16" s="40"/>
      <c r="J16" s="190">
        <f>SUM(J6:J15)</f>
        <v>650000</v>
      </c>
      <c r="K16" s="41">
        <f>SUM(K6:K15)</f>
        <v>918</v>
      </c>
      <c r="L16" s="41">
        <f>SUM(L6:L15)</f>
        <v>268</v>
      </c>
      <c r="M16" s="41">
        <f>SUM(M6:M15)</f>
        <v>777</v>
      </c>
      <c r="N16" s="41">
        <f>SUM(N6:N15)</f>
        <v>163</v>
      </c>
      <c r="O16" s="41">
        <f>SUM(O6:O15)</f>
        <v>10</v>
      </c>
      <c r="P16" s="41">
        <f>SUM(P6:P15)</f>
        <v>173</v>
      </c>
      <c r="Q16" s="42">
        <f>IFERROR(P16/M16,"-")</f>
        <v>0.22265122265122</v>
      </c>
      <c r="R16" s="78">
        <f>SUM(R6:R15)</f>
        <v>33</v>
      </c>
      <c r="S16" s="78">
        <f>SUM(S6:S15)</f>
        <v>41</v>
      </c>
      <c r="T16" s="42">
        <f>IFERROR(R16/P16,"-")</f>
        <v>0.19075144508671</v>
      </c>
      <c r="U16" s="184">
        <f>IFERROR(J16/P16,"-")</f>
        <v>3757.225433526</v>
      </c>
      <c r="V16" s="44">
        <f>SUM(V6:V15)</f>
        <v>37</v>
      </c>
      <c r="W16" s="42">
        <f>IFERROR(V16/P16,"-")</f>
        <v>0.21387283236994</v>
      </c>
      <c r="X16" s="190">
        <f>SUM(X6:X15)</f>
        <v>1306000</v>
      </c>
      <c r="Y16" s="190">
        <f>IFERROR(X16/P16,"-")</f>
        <v>7549.1329479769</v>
      </c>
      <c r="Z16" s="190">
        <f>IFERROR(X16/V16,"-")</f>
        <v>35297.297297297</v>
      </c>
      <c r="AA16" s="190">
        <f>X16-J16</f>
        <v>656000</v>
      </c>
      <c r="AB16" s="47">
        <f>X16/J16</f>
        <v>2.0092307692308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