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<sst xmlns="http://schemas.openxmlformats.org/spreadsheetml/2006/main" uniqueCount="75">
  <si>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</si>
  <si>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</si>
  <si>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</si>
  <si>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</si>
  <si>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</si>
  <si>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</si>
  <si>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</si>
  <si>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</si>
  <si>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</si>
  <si>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</si>
  <si>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</si>
  <si>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</si>
  <si>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</si>
  <si>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</si>
  <si>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</si>
  <si>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</si>
  <si>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</si>
  <si>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</si>
  <si>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</si>
  <si>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</si>
  <si>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</si>
  <si>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</si>
  <si>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</si>
  <si>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</si>
  <si>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12月</t>
  </si>
  <si>
    <t>どきどき</t>
  </si>
  <si>
    <t>最終更新日</t>
  </si>
  <si>
    <t>03月15日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</si>
  <si>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</si>
  <si>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</si>
  <si>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</si>
  <si>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</si>
  <si>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</si>
  <si>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</si>
  <si>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</si>
  <si>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</si>
  <si>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</si>
  <si>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</si>
  <si>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</si>
  <si>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</si>
  <si>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</si>
  <si>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</si>
  <si>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</si>
  <si>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</si>
  <si>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</si>
  <si>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</si>
  <si>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</si>
  <si>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</si>
  <si>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</si>
  <si>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</si>
  <si>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</si>
  <si>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</si>
  <si>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</si>
  <si>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</si>
  <si>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</si>
  <si>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</si>
  <si>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</si>
  <si>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</si>
  <si>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</si>
  <si>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</si>
  <si>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dz144</t>
  </si>
  <si>
    <t>扶桑社</t>
  </si>
  <si>
    <t>（塩見彩）</t>
  </si>
  <si>
    <t>求む50歳以上の女性と恋愛・結婚したい男性</t>
  </si>
  <si>
    <t>lp02</t>
  </si>
  <si>
    <t>Tvnavi</t>
  </si>
  <si>
    <t>(月間Tvnavi)①</t>
  </si>
  <si>
    <t>12月16日(月)</t>
  </si>
  <si>
    <t>dz145</t>
  </si>
  <si>
    <t>空電</t>
  </si>
  <si>
    <t>dz146</t>
  </si>
  <si>
    <t>女優大版１（塩見彩）</t>
  </si>
  <si>
    <t>出会い探しは</t>
  </si>
  <si>
    <t>dz147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</si>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</sst>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225000</v>
      </c>
      <c r="E6" s="81">
        <v>88</v>
      </c>
      <c r="F6" s="81">
        <v>31</v>
      </c>
      <c r="G6" s="81">
        <v>378</v>
      </c>
      <c r="H6" s="91">
        <v>20</v>
      </c>
      <c r="I6" s="92">
        <v>2</v>
      </c>
      <c r="J6" s="145">
        <f>H6+I6</f>
        <v>22</v>
      </c>
      <c r="K6" s="82">
        <f>IFERROR(J6/G6,"-")</f>
        <v>0.058201058201058</v>
      </c>
      <c r="L6" s="81">
        <v>6</v>
      </c>
      <c r="M6" s="81">
        <v>5</v>
      </c>
      <c r="N6" s="82">
        <f>IFERROR(L6/J6,"-")</f>
        <v>0.27272727272727</v>
      </c>
      <c r="O6" s="83">
        <f>IFERROR(D6/J6,"-")</f>
        <v>10227.272727273</v>
      </c>
      <c r="P6" s="84">
        <v>1</v>
      </c>
      <c r="Q6" s="82">
        <f>IFERROR(P6/J6,"-")</f>
        <v>0.045454545454545</v>
      </c>
      <c r="R6" s="200">
        <v>130000</v>
      </c>
      <c r="S6" s="201">
        <f>IFERROR(R6/J6,"-")</f>
        <v>5909.0909090909</v>
      </c>
      <c r="T6" s="201">
        <f>IFERROR(R6/P6,"-")</f>
        <v>130000</v>
      </c>
      <c r="U6" s="195">
        <f>IFERROR(R6-D6,"-")</f>
        <v>-95000</v>
      </c>
      <c r="V6" s="85">
        <f>R6/D6</f>
        <v>0.57777777777778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225000</v>
      </c>
      <c r="E9" s="41">
        <f>SUM(E6:E7)</f>
        <v>88</v>
      </c>
      <c r="F9" s="41">
        <f>SUM(F6:F7)</f>
        <v>31</v>
      </c>
      <c r="G9" s="41">
        <f>SUM(G6:G7)</f>
        <v>378</v>
      </c>
      <c r="H9" s="41">
        <f>SUM(H6:H7)</f>
        <v>20</v>
      </c>
      <c r="I9" s="41">
        <f>SUM(I6:I7)</f>
        <v>2</v>
      </c>
      <c r="J9" s="41">
        <f>SUM(J6:J7)</f>
        <v>22</v>
      </c>
      <c r="K9" s="42">
        <f>IFERROR(J9/G9,"-")</f>
        <v>0.058201058201058</v>
      </c>
      <c r="L9" s="78">
        <f>SUM(L6:L7)</f>
        <v>6</v>
      </c>
      <c r="M9" s="78">
        <f>SUM(M6:M7)</f>
        <v>5</v>
      </c>
      <c r="N9" s="42">
        <f>IFERROR(L9/J9,"-")</f>
        <v>0.27272727272727</v>
      </c>
      <c r="O9" s="43">
        <f>IFERROR(D9/J9,"-")</f>
        <v>10227.272727273</v>
      </c>
      <c r="P9" s="44">
        <f>SUM(P6:P7)</f>
        <v>1</v>
      </c>
      <c r="Q9" s="42">
        <f>IFERROR(P9/J9,"-")</f>
        <v>0.045454545454545</v>
      </c>
      <c r="R9" s="45">
        <f>SUM(R6:R7)</f>
        <v>130000</v>
      </c>
      <c r="S9" s="45">
        <f>IFERROR(R9/J9,"-")</f>
        <v>5909.0909090909</v>
      </c>
      <c r="T9" s="45">
        <f>IFERROR(R9/P9,"-")</f>
        <v>130000</v>
      </c>
      <c r="U9" s="46">
        <f>SUM(U6:U7)</f>
        <v>-95000</v>
      </c>
      <c r="V9" s="47">
        <f>IFERROR(R9/D9,"-")</f>
        <v>0.57777777777778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0.57777777777778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225000</v>
      </c>
      <c r="K6" s="81">
        <v>14</v>
      </c>
      <c r="L6" s="81">
        <v>0</v>
      </c>
      <c r="M6" s="81">
        <v>179</v>
      </c>
      <c r="N6" s="91">
        <v>9</v>
      </c>
      <c r="O6" s="92">
        <v>0</v>
      </c>
      <c r="P6" s="93">
        <f>N6+O6</f>
        <v>9</v>
      </c>
      <c r="Q6" s="82">
        <f>IFERROR(P6/M6,"-")</f>
        <v>0.050279329608939</v>
      </c>
      <c r="R6" s="81">
        <v>2</v>
      </c>
      <c r="S6" s="81">
        <v>3</v>
      </c>
      <c r="T6" s="82">
        <f>IFERROR(S6/(O6+P6),"-")</f>
        <v>0.33333333333333</v>
      </c>
      <c r="U6" s="182">
        <f>IFERROR(J6/SUM(P6:P9),"-")</f>
        <v>10227.272727273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SUM(X6:X9)-SUM(J6:J9)</f>
        <v>-95000</v>
      </c>
      <c r="AB6" s="85">
        <f>SUM(X6:X9)/SUM(J6:J9)</f>
        <v>0.57777777777778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3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0.55555555555556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0.11111111111111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31</v>
      </c>
      <c r="L7" s="81">
        <v>16</v>
      </c>
      <c r="M7" s="81">
        <v>16</v>
      </c>
      <c r="N7" s="91">
        <v>3</v>
      </c>
      <c r="O7" s="92">
        <v>1</v>
      </c>
      <c r="P7" s="93">
        <f>N7+O7</f>
        <v>4</v>
      </c>
      <c r="Q7" s="82">
        <f>IFERROR(P7/M7,"-")</f>
        <v>0.25</v>
      </c>
      <c r="R7" s="81">
        <v>2</v>
      </c>
      <c r="S7" s="81">
        <v>1</v>
      </c>
      <c r="T7" s="82">
        <f>IFERROR(S7/(O7+P7),"-")</f>
        <v>0.2</v>
      </c>
      <c r="U7" s="182"/>
      <c r="V7" s="84">
        <v>1</v>
      </c>
      <c r="W7" s="82">
        <f>IF(P7=0,"-",V7/P7)</f>
        <v>0.25</v>
      </c>
      <c r="X7" s="186">
        <v>130000</v>
      </c>
      <c r="Y7" s="187">
        <f>IFERROR(X7/P7,"-")</f>
        <v>32500</v>
      </c>
      <c r="Z7" s="187">
        <f>IFERROR(X7/V7,"-")</f>
        <v>130000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0.25</v>
      </c>
      <c r="BY7" s="128">
        <v>1</v>
      </c>
      <c r="BZ7" s="129">
        <f>IFERROR(BY7/BW7,"-")</f>
        <v>1</v>
      </c>
      <c r="CA7" s="130">
        <v>130000</v>
      </c>
      <c r="CB7" s="131">
        <f>IFERROR(CA7/BW7,"-")</f>
        <v>130000</v>
      </c>
      <c r="CC7" s="132"/>
      <c r="CD7" s="132"/>
      <c r="CE7" s="132">
        <v>1</v>
      </c>
      <c r="CF7" s="133">
        <v>2</v>
      </c>
      <c r="CG7" s="134">
        <f>IF(P7=0,"",IF(CF7=0,"",(CF7/P7)))</f>
        <v>0.5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130000</v>
      </c>
      <c r="CQ7" s="141">
        <v>130000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 t="s">
        <v>61</v>
      </c>
      <c r="D8" s="203" t="s">
        <v>71</v>
      </c>
      <c r="E8" s="203" t="s">
        <v>72</v>
      </c>
      <c r="F8" s="203" t="s">
        <v>64</v>
      </c>
      <c r="G8" s="203" t="s">
        <v>65</v>
      </c>
      <c r="H8" s="90" t="s">
        <v>66</v>
      </c>
      <c r="I8" s="90"/>
      <c r="J8" s="188"/>
      <c r="K8" s="81">
        <v>22</v>
      </c>
      <c r="L8" s="81">
        <v>0</v>
      </c>
      <c r="M8" s="81">
        <v>168</v>
      </c>
      <c r="N8" s="91">
        <v>5</v>
      </c>
      <c r="O8" s="92">
        <v>1</v>
      </c>
      <c r="P8" s="93">
        <f>N8+O8</f>
        <v>6</v>
      </c>
      <c r="Q8" s="82">
        <f>IFERROR(P8/M8,"-")</f>
        <v>0.035714285714286</v>
      </c>
      <c r="R8" s="81">
        <v>1</v>
      </c>
      <c r="S8" s="81">
        <v>1</v>
      </c>
      <c r="T8" s="82">
        <f>IFERROR(S8/(O8+P8),"-")</f>
        <v>0.14285714285714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0.16666666666667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0.16666666666667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4</v>
      </c>
      <c r="BX8" s="127">
        <f>IF(P8=0,"",IF(BW8=0,"",(BW8/P8)))</f>
        <v>0.66666666666667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21</v>
      </c>
      <c r="L9" s="81">
        <v>15</v>
      </c>
      <c r="M9" s="81">
        <v>15</v>
      </c>
      <c r="N9" s="91">
        <v>3</v>
      </c>
      <c r="O9" s="92">
        <v>0</v>
      </c>
      <c r="P9" s="93">
        <f>N9+O9</f>
        <v>3</v>
      </c>
      <c r="Q9" s="82">
        <f>IFERROR(P9/M9,"-")</f>
        <v>0.2</v>
      </c>
      <c r="R9" s="81">
        <v>1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0.66666666666667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0.57777777777778</v>
      </c>
      <c r="B12" s="39"/>
      <c r="C12" s="39"/>
      <c r="D12" s="39"/>
      <c r="E12" s="39"/>
      <c r="F12" s="39"/>
      <c r="G12" s="40" t="s">
        <v>74</v>
      </c>
      <c r="H12" s="40"/>
      <c r="I12" s="40"/>
      <c r="J12" s="190">
        <f>SUM(J6:J11)</f>
        <v>225000</v>
      </c>
      <c r="K12" s="41">
        <f>SUM(K6:K11)</f>
        <v>88</v>
      </c>
      <c r="L12" s="41">
        <f>SUM(L6:L11)</f>
        <v>31</v>
      </c>
      <c r="M12" s="41">
        <f>SUM(M6:M11)</f>
        <v>378</v>
      </c>
      <c r="N12" s="41">
        <f>SUM(N6:N11)</f>
        <v>20</v>
      </c>
      <c r="O12" s="41">
        <f>SUM(O6:O11)</f>
        <v>2</v>
      </c>
      <c r="P12" s="41">
        <f>SUM(P6:P11)</f>
        <v>22</v>
      </c>
      <c r="Q12" s="42">
        <f>IFERROR(P12/M12,"-")</f>
        <v>0.058201058201058</v>
      </c>
      <c r="R12" s="78">
        <f>SUM(R6:R11)</f>
        <v>6</v>
      </c>
      <c r="S12" s="78">
        <f>SUM(S6:S11)</f>
        <v>5</v>
      </c>
      <c r="T12" s="42">
        <f>IFERROR(R12/P12,"-")</f>
        <v>0.27272727272727</v>
      </c>
      <c r="U12" s="184">
        <f>IFERROR(J12/P12,"-")</f>
        <v>10227.272727273</v>
      </c>
      <c r="V12" s="44">
        <f>SUM(V6:V11)</f>
        <v>1</v>
      </c>
      <c r="W12" s="42">
        <f>IFERROR(V12/P12,"-")</f>
        <v>0.045454545454545</v>
      </c>
      <c r="X12" s="190">
        <f>SUM(X6:X11)</f>
        <v>130000</v>
      </c>
      <c r="Y12" s="190">
        <f>IFERROR(X12/P12,"-")</f>
        <v>5909.0909090909</v>
      </c>
      <c r="Z12" s="190">
        <f>IFERROR(X12/V12,"-")</f>
        <v>130000</v>
      </c>
      <c r="AA12" s="190">
        <f>X12-J12</f>
        <v>-95000</v>
      </c>
      <c r="AB12" s="47">
        <f>X12/J12</f>
        <v>0.57777777777778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