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<sst xmlns="http://schemas.openxmlformats.org/spreadsheetml/2006/main" uniqueCount="110">
  <si>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</si>
  <si>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</si>
  <si>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</si>
  <si>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</si>
  <si>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</si>
  <si>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</si>
  <si>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</si>
  <si>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</si>
  <si>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</si>
  <si>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</si>
  <si>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</si>
  <si>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</si>
  <si>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</si>
  <si>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</si>
  <si>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</si>
  <si>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</si>
  <si>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</si>
  <si>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</si>
  <si>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</si>
  <si>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</si>
  <si>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</si>
  <si>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</si>
  <si>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</si>
  <si>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</si>
  <si>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</si>
  <si>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</si>
  <si>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</si>
  <si>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</si>
  <si>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</si>
  <si>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</si>
  <si>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</si>
  <si>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</si>
  <si>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</si>
  <si>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</si>
  <si>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</si>
  <si>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</si>
  <si>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</si>
  <si>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</si>
  <si>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</si>
  <si>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</si>
  <si>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</si>
  <si>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</si>
  <si>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</si>
  <si>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</si>
  <si>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</si>
  <si>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</si>
  <si>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</si>
  <si>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</si>
  <si>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</si>
  <si>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</si>
  <si>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</si>
  <si>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</si>
  <si>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</si>
  <si>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</si>
  <si>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</si>
  <si>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</si>
  <si>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</si>
  <si>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</si>
  <si>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</si>
  <si>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</si>
  <si>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sd2093</t>
  </si>
  <si>
    <t>①老人ホーム版（塩見彩）</t>
  </si>
  <si>
    <t>①お相手待ちの女性が出ました</t>
  </si>
  <si>
    <t>lp02</t>
  </si>
  <si>
    <t>サンスポ関東</t>
  </si>
  <si>
    <t>全5段つかみ15段</t>
  </si>
  <si>
    <t>1～15日</t>
  </si>
  <si>
    <t>sd2094</t>
  </si>
  <si>
    <t>空電</t>
  </si>
  <si>
    <t>sd2095</t>
  </si>
  <si>
    <t>半5段つかみ15段</t>
  </si>
  <si>
    <t>sd2096</t>
  </si>
  <si>
    <t>sd2097</t>
  </si>
  <si>
    <t>②デリヘル版2（塩見彩）</t>
  </si>
  <si>
    <t>②50〜70代男性限定熟女好きな男性募集中</t>
  </si>
  <si>
    <t>16～31日</t>
  </si>
  <si>
    <t>sd2098</t>
  </si>
  <si>
    <t>sd2099</t>
  </si>
  <si>
    <t>sd2100</t>
  </si>
  <si>
    <t>sd2101</t>
  </si>
  <si>
    <t>サンスポ関西</t>
  </si>
  <si>
    <t>sd2102</t>
  </si>
  <si>
    <t>sd2103</t>
  </si>
  <si>
    <t>sd2104</t>
  </si>
  <si>
    <t>sd2105</t>
  </si>
  <si>
    <t>sd2106</t>
  </si>
  <si>
    <t>sd2107</t>
  </si>
  <si>
    <t>sd2108</t>
  </si>
  <si>
    <t>sd2109</t>
  </si>
  <si>
    <t>記事(ノーマル)（塩見彩）</t>
  </si>
  <si>
    <t>デイリー20「マジで腰振る5秒前。淫乱熟女と出会い成立」</t>
  </si>
  <si>
    <t>デイリースポーツ関西</t>
  </si>
  <si>
    <t>4C記事枠</t>
  </si>
  <si>
    <t>12月04日(日)</t>
  </si>
  <si>
    <t>sd2110</t>
  </si>
  <si>
    <t>記事(黄)（塩見彩）</t>
  </si>
  <si>
    <t>デイリー21「素人熟女の凄テクを我慢できるか！？50歳以上のオジサン求む！！」</t>
  </si>
  <si>
    <t>12月11日(日)</t>
  </si>
  <si>
    <t>sd2111</t>
  </si>
  <si>
    <t>記事(青)（塩見彩）</t>
  </si>
  <si>
    <t>222「言わせて下さい。女性が好きな私にとって神サイトです」</t>
  </si>
  <si>
    <t>12月18日(日)</t>
  </si>
  <si>
    <t>sd2112</t>
  </si>
  <si>
    <t>記事(赤)（塩見彩）</t>
  </si>
  <si>
    <t>223「若い女性とは経験が違います。試してみませんか？」</t>
  </si>
  <si>
    <t>12月25日(日)</t>
  </si>
  <si>
    <t>sd2113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</si>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</sst>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21</v>
      </c>
      <c r="D6" s="195">
        <v>420000</v>
      </c>
      <c r="E6" s="81">
        <v>354</v>
      </c>
      <c r="F6" s="81">
        <v>138</v>
      </c>
      <c r="G6" s="81">
        <v>725</v>
      </c>
      <c r="H6" s="91">
        <v>43</v>
      </c>
      <c r="I6" s="92">
        <v>1</v>
      </c>
      <c r="J6" s="145">
        <f>H6+I6</f>
        <v>44</v>
      </c>
      <c r="K6" s="82">
        <f>IFERROR(J6/G6,"-")</f>
        <v>0.060689655172414</v>
      </c>
      <c r="L6" s="81">
        <v>19</v>
      </c>
      <c r="M6" s="81">
        <v>10</v>
      </c>
      <c r="N6" s="82">
        <f>IFERROR(L6/J6,"-")</f>
        <v>0.43181818181818</v>
      </c>
      <c r="O6" s="83">
        <f>IFERROR(D6/J6,"-")</f>
        <v>9545.4545454545</v>
      </c>
      <c r="P6" s="84">
        <v>21</v>
      </c>
      <c r="Q6" s="82">
        <f>IFERROR(P6/J6,"-")</f>
        <v>0.47727272727273</v>
      </c>
      <c r="R6" s="200">
        <v>255000</v>
      </c>
      <c r="S6" s="201">
        <f>IFERROR(R6/J6,"-")</f>
        <v>5795.4545454545</v>
      </c>
      <c r="T6" s="201">
        <f>IFERROR(R6/P6,"-")</f>
        <v>12142.857142857</v>
      </c>
      <c r="U6" s="195">
        <f>IFERROR(R6-D6,"-")</f>
        <v>-165000</v>
      </c>
      <c r="V6" s="85">
        <f>R6/D6</f>
        <v>0.60714285714286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420000</v>
      </c>
      <c r="E9" s="41">
        <f>SUM(E6:E7)</f>
        <v>354</v>
      </c>
      <c r="F9" s="41">
        <f>SUM(F6:F7)</f>
        <v>138</v>
      </c>
      <c r="G9" s="41">
        <f>SUM(G6:G7)</f>
        <v>725</v>
      </c>
      <c r="H9" s="41">
        <f>SUM(H6:H7)</f>
        <v>43</v>
      </c>
      <c r="I9" s="41">
        <f>SUM(I6:I7)</f>
        <v>1</v>
      </c>
      <c r="J9" s="41">
        <f>SUM(J6:J7)</f>
        <v>44</v>
      </c>
      <c r="K9" s="42">
        <f>IFERROR(J9/G9,"-")</f>
        <v>0.060689655172414</v>
      </c>
      <c r="L9" s="78">
        <f>SUM(L6:L7)</f>
        <v>19</v>
      </c>
      <c r="M9" s="78">
        <f>SUM(M6:M7)</f>
        <v>10</v>
      </c>
      <c r="N9" s="42">
        <f>IFERROR(L9/J9,"-")</f>
        <v>0.43181818181818</v>
      </c>
      <c r="O9" s="43">
        <f>IFERROR(D9/J9,"-")</f>
        <v>9545.4545454545</v>
      </c>
      <c r="P9" s="44">
        <f>SUM(P6:P7)</f>
        <v>21</v>
      </c>
      <c r="Q9" s="42">
        <f>IFERROR(P9/J9,"-")</f>
        <v>0.47727272727273</v>
      </c>
      <c r="R9" s="45">
        <f>SUM(R6:R7)</f>
        <v>255000</v>
      </c>
      <c r="S9" s="45">
        <f>IFERROR(R9/J9,"-")</f>
        <v>5795.4545454545</v>
      </c>
      <c r="T9" s="45">
        <f>IFERROR(R9/P9,"-")</f>
        <v>12142.857142857</v>
      </c>
      <c r="U9" s="46">
        <f>SUM(U6:U7)</f>
        <v>-165000</v>
      </c>
      <c r="V9" s="47">
        <f>IFERROR(R9/D9,"-")</f>
        <v>0.60714285714286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0.52058823529412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10</v>
      </c>
      <c r="L6" s="81">
        <v>0</v>
      </c>
      <c r="M6" s="81">
        <v>46</v>
      </c>
      <c r="N6" s="91">
        <v>4</v>
      </c>
      <c r="O6" s="92">
        <v>0</v>
      </c>
      <c r="P6" s="93">
        <f>N6+O6</f>
        <v>4</v>
      </c>
      <c r="Q6" s="82">
        <f>IFERROR(P6/M6,"-")</f>
        <v>0.08695652173913</v>
      </c>
      <c r="R6" s="81">
        <v>3</v>
      </c>
      <c r="S6" s="81">
        <v>0</v>
      </c>
      <c r="T6" s="82">
        <f>IFERROR(S6/(O6+P6),"-")</f>
        <v>0</v>
      </c>
      <c r="U6" s="182">
        <f>IFERROR(J6/SUM(P6:P21),"-")</f>
        <v>10967.741935484</v>
      </c>
      <c r="V6" s="84">
        <v>3</v>
      </c>
      <c r="W6" s="82">
        <f>IF(P6=0,"-",V6/P6)</f>
        <v>0.75</v>
      </c>
      <c r="X6" s="186">
        <v>86000</v>
      </c>
      <c r="Y6" s="187">
        <f>IFERROR(X6/P6,"-")</f>
        <v>21500</v>
      </c>
      <c r="Z6" s="187">
        <f>IFERROR(X6/V6,"-")</f>
        <v>28666.666666667</v>
      </c>
      <c r="AA6" s="188">
        <f>SUM(X6:X21)-SUM(J6:J21)</f>
        <v>-163000</v>
      </c>
      <c r="AB6" s="85">
        <f>SUM(X6:X21)/SUM(J6:J21)</f>
        <v>0.52058823529412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0.5</v>
      </c>
      <c r="BP6" s="121">
        <v>2</v>
      </c>
      <c r="BQ6" s="122">
        <f>IFERROR(BP6/BN6,"-")</f>
        <v>1</v>
      </c>
      <c r="BR6" s="123">
        <v>11000</v>
      </c>
      <c r="BS6" s="124">
        <f>IFERROR(BR6/BN6,"-")</f>
        <v>5500</v>
      </c>
      <c r="BT6" s="125">
        <v>1</v>
      </c>
      <c r="BU6" s="125">
        <v>1</v>
      </c>
      <c r="BV6" s="125"/>
      <c r="BW6" s="126">
        <v>1</v>
      </c>
      <c r="BX6" s="127">
        <f>IF(P6=0,"",IF(BW6=0,"",(BW6/P6)))</f>
        <v>0.25</v>
      </c>
      <c r="BY6" s="128">
        <v>1</v>
      </c>
      <c r="BZ6" s="129">
        <f>IFERROR(BY6/BW6,"-")</f>
        <v>1</v>
      </c>
      <c r="CA6" s="130">
        <v>75000</v>
      </c>
      <c r="CB6" s="131">
        <f>IFERROR(CA6/BW6,"-")</f>
        <v>75000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86000</v>
      </c>
      <c r="CQ6" s="141">
        <v>75000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35</v>
      </c>
      <c r="L7" s="81">
        <v>22</v>
      </c>
      <c r="M7" s="81">
        <v>19</v>
      </c>
      <c r="N7" s="91">
        <v>2</v>
      </c>
      <c r="O7" s="92">
        <v>0</v>
      </c>
      <c r="P7" s="93">
        <f>N7+O7</f>
        <v>2</v>
      </c>
      <c r="Q7" s="82">
        <f>IFERROR(P7/M7,"-")</f>
        <v>0.10526315789474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0.5</v>
      </c>
      <c r="X7" s="186">
        <v>13000</v>
      </c>
      <c r="Y7" s="187">
        <f>IFERROR(X7/P7,"-")</f>
        <v>6500</v>
      </c>
      <c r="Z7" s="187">
        <f>IFERROR(X7/V7,"-")</f>
        <v>13000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0.5</v>
      </c>
      <c r="CH7" s="135">
        <v>1</v>
      </c>
      <c r="CI7" s="136">
        <f>IFERROR(CH7/CF7,"-")</f>
        <v>1</v>
      </c>
      <c r="CJ7" s="137">
        <v>13000</v>
      </c>
      <c r="CK7" s="138">
        <f>IFERROR(CJ7/CF7,"-")</f>
        <v>13000</v>
      </c>
      <c r="CL7" s="139"/>
      <c r="CM7" s="139"/>
      <c r="CN7" s="139">
        <v>1</v>
      </c>
      <c r="CO7" s="140">
        <v>1</v>
      </c>
      <c r="CP7" s="141">
        <v>13000</v>
      </c>
      <c r="CQ7" s="141">
        <v>13000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2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6</v>
      </c>
      <c r="L9" s="81">
        <v>1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63</v>
      </c>
      <c r="G10" s="203" t="s">
        <v>64</v>
      </c>
      <c r="H10" s="90" t="s">
        <v>65</v>
      </c>
      <c r="I10" s="90" t="s">
        <v>75</v>
      </c>
      <c r="J10" s="188"/>
      <c r="K10" s="81">
        <v>6</v>
      </c>
      <c r="L10" s="81">
        <v>0</v>
      </c>
      <c r="M10" s="81">
        <v>51</v>
      </c>
      <c r="N10" s="91">
        <v>3</v>
      </c>
      <c r="O10" s="92">
        <v>0</v>
      </c>
      <c r="P10" s="93">
        <f>N10+O10</f>
        <v>3</v>
      </c>
      <c r="Q10" s="82">
        <f>IFERROR(P10/M10,"-")</f>
        <v>0.058823529411765</v>
      </c>
      <c r="R10" s="81">
        <v>0</v>
      </c>
      <c r="S10" s="81">
        <v>1</v>
      </c>
      <c r="T10" s="82">
        <f>IFERROR(S10/(O10+P10),"-")</f>
        <v>0.33333333333333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0.33333333333333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0.33333333333333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76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39</v>
      </c>
      <c r="L11" s="81">
        <v>25</v>
      </c>
      <c r="M11" s="81">
        <v>37</v>
      </c>
      <c r="N11" s="91">
        <v>6</v>
      </c>
      <c r="O11" s="92">
        <v>0</v>
      </c>
      <c r="P11" s="93">
        <f>N11+O11</f>
        <v>6</v>
      </c>
      <c r="Q11" s="82">
        <f>IFERROR(P11/M11,"-")</f>
        <v>0.16216216216216</v>
      </c>
      <c r="R11" s="81">
        <v>3</v>
      </c>
      <c r="S11" s="81">
        <v>2</v>
      </c>
      <c r="T11" s="82">
        <f>IFERROR(S11/(O11+P11),"-")</f>
        <v>0.33333333333333</v>
      </c>
      <c r="U11" s="182"/>
      <c r="V11" s="84">
        <v>3</v>
      </c>
      <c r="W11" s="82">
        <f>IF(P11=0,"-",V11/P11)</f>
        <v>0.5</v>
      </c>
      <c r="X11" s="186">
        <v>19000</v>
      </c>
      <c r="Y11" s="187">
        <f>IFERROR(X11/P11,"-")</f>
        <v>3166.6666666667</v>
      </c>
      <c r="Z11" s="187">
        <f>IFERROR(X11/V11,"-")</f>
        <v>6333.3333333333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0.16666666666667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3</v>
      </c>
      <c r="BX11" s="127">
        <f>IF(P11=0,"",IF(BW11=0,"",(BW11/P11)))</f>
        <v>0.5</v>
      </c>
      <c r="BY11" s="128">
        <v>1</v>
      </c>
      <c r="BZ11" s="129">
        <f>IFERROR(BY11/BW11,"-")</f>
        <v>0.33333333333333</v>
      </c>
      <c r="CA11" s="130">
        <v>3000</v>
      </c>
      <c r="CB11" s="131">
        <f>IFERROR(CA11/BW11,"-")</f>
        <v>1000</v>
      </c>
      <c r="CC11" s="132">
        <v>1</v>
      </c>
      <c r="CD11" s="132"/>
      <c r="CE11" s="132"/>
      <c r="CF11" s="133">
        <v>2</v>
      </c>
      <c r="CG11" s="134">
        <f>IF(P11=0,"",IF(CF11=0,"",(CF11/P11)))</f>
        <v>0.33333333333333</v>
      </c>
      <c r="CH11" s="135">
        <v>2</v>
      </c>
      <c r="CI11" s="136">
        <f>IFERROR(CH11/CF11,"-")</f>
        <v>1</v>
      </c>
      <c r="CJ11" s="137">
        <v>21000</v>
      </c>
      <c r="CK11" s="138">
        <f>IFERROR(CJ11/CF11,"-")</f>
        <v>10500</v>
      </c>
      <c r="CL11" s="139"/>
      <c r="CM11" s="139">
        <v>1</v>
      </c>
      <c r="CN11" s="139">
        <v>1</v>
      </c>
      <c r="CO11" s="140">
        <v>3</v>
      </c>
      <c r="CP11" s="141">
        <v>19000</v>
      </c>
      <c r="CQ11" s="141">
        <v>13000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77</v>
      </c>
      <c r="C12" s="203"/>
      <c r="D12" s="203" t="s">
        <v>73</v>
      </c>
      <c r="E12" s="203" t="s">
        <v>74</v>
      </c>
      <c r="F12" s="203" t="s">
        <v>63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2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78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33</v>
      </c>
      <c r="L13" s="81">
        <v>8</v>
      </c>
      <c r="M13" s="81">
        <v>12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79</v>
      </c>
      <c r="C14" s="203"/>
      <c r="D14" s="203" t="s">
        <v>61</v>
      </c>
      <c r="E14" s="203" t="s">
        <v>62</v>
      </c>
      <c r="F14" s="203" t="s">
        <v>63</v>
      </c>
      <c r="G14" s="203" t="s">
        <v>80</v>
      </c>
      <c r="H14" s="90" t="s">
        <v>65</v>
      </c>
      <c r="I14" s="90" t="s">
        <v>66</v>
      </c>
      <c r="J14" s="188"/>
      <c r="K14" s="81">
        <v>9</v>
      </c>
      <c r="L14" s="81">
        <v>0</v>
      </c>
      <c r="M14" s="81">
        <v>22</v>
      </c>
      <c r="N14" s="91">
        <v>2</v>
      </c>
      <c r="O14" s="92">
        <v>0</v>
      </c>
      <c r="P14" s="93">
        <f>N14+O14</f>
        <v>2</v>
      </c>
      <c r="Q14" s="82">
        <f>IFERROR(P14/M14,"-")</f>
        <v>0.090909090909091</v>
      </c>
      <c r="R14" s="81">
        <v>1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0.5</v>
      </c>
      <c r="X14" s="186">
        <v>8000</v>
      </c>
      <c r="Y14" s="187">
        <f>IFERROR(X14/P14,"-")</f>
        <v>4000</v>
      </c>
      <c r="Z14" s="187">
        <f>IFERROR(X14/V14,"-")</f>
        <v>8000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1</v>
      </c>
      <c r="BX14" s="127">
        <f>IF(P14=0,"",IF(BW14=0,"",(BW14/P14)))</f>
        <v>0.5</v>
      </c>
      <c r="BY14" s="128">
        <v>1</v>
      </c>
      <c r="BZ14" s="129">
        <f>IFERROR(BY14/BW14,"-")</f>
        <v>1</v>
      </c>
      <c r="CA14" s="130">
        <v>8000</v>
      </c>
      <c r="CB14" s="131">
        <f>IFERROR(CA14/BW14,"-")</f>
        <v>8000</v>
      </c>
      <c r="CC14" s="132"/>
      <c r="CD14" s="132">
        <v>1</v>
      </c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8000</v>
      </c>
      <c r="CQ14" s="141">
        <v>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81</v>
      </c>
      <c r="C15" s="203"/>
      <c r="D15" s="203" t="s">
        <v>61</v>
      </c>
      <c r="E15" s="203" t="s">
        <v>62</v>
      </c>
      <c r="F15" s="203" t="s">
        <v>68</v>
      </c>
      <c r="G15" s="203"/>
      <c r="H15" s="90"/>
      <c r="I15" s="90"/>
      <c r="J15" s="188"/>
      <c r="K15" s="81">
        <v>21</v>
      </c>
      <c r="L15" s="81">
        <v>11</v>
      </c>
      <c r="M15" s="81">
        <v>16</v>
      </c>
      <c r="N15" s="91">
        <v>2</v>
      </c>
      <c r="O15" s="92">
        <v>0</v>
      </c>
      <c r="P15" s="93">
        <f>N15+O15</f>
        <v>2</v>
      </c>
      <c r="Q15" s="82">
        <f>IFERROR(P15/M15,"-")</f>
        <v>0.125</v>
      </c>
      <c r="R15" s="81">
        <v>2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0.5</v>
      </c>
      <c r="X15" s="186">
        <v>13000</v>
      </c>
      <c r="Y15" s="187">
        <f>IFERROR(X15/P15,"-")</f>
        <v>6500</v>
      </c>
      <c r="Z15" s="187">
        <f>IFERROR(X15/V15,"-")</f>
        <v>13000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0.5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1</v>
      </c>
      <c r="BF15" s="113">
        <f>IF(P15=0,"",IF(BE15=0,"",(BE15/P15)))</f>
        <v>0.5</v>
      </c>
      <c r="BG15" s="112">
        <v>1</v>
      </c>
      <c r="BH15" s="114">
        <f>IFERROR(BG15/BE15,"-")</f>
        <v>1</v>
      </c>
      <c r="BI15" s="115">
        <v>13000</v>
      </c>
      <c r="BJ15" s="116">
        <f>IFERROR(BI15/BE15,"-")</f>
        <v>13000</v>
      </c>
      <c r="BK15" s="117"/>
      <c r="BL15" s="117">
        <v>1</v>
      </c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13000</v>
      </c>
      <c r="CQ15" s="141">
        <v>13000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82</v>
      </c>
      <c r="C16" s="203"/>
      <c r="D16" s="203" t="s">
        <v>61</v>
      </c>
      <c r="E16" s="203" t="s">
        <v>62</v>
      </c>
      <c r="F16" s="203" t="s">
        <v>63</v>
      </c>
      <c r="G16" s="203" t="s">
        <v>80</v>
      </c>
      <c r="H16" s="90" t="s">
        <v>70</v>
      </c>
      <c r="I16" s="90"/>
      <c r="J16" s="188"/>
      <c r="K16" s="81">
        <v>10</v>
      </c>
      <c r="L16" s="81">
        <v>0</v>
      </c>
      <c r="M16" s="81">
        <v>23</v>
      </c>
      <c r="N16" s="91">
        <v>2</v>
      </c>
      <c r="O16" s="92">
        <v>0</v>
      </c>
      <c r="P16" s="93">
        <f>N16+O16</f>
        <v>2</v>
      </c>
      <c r="Q16" s="82">
        <f>IFERROR(P16/M16,"-")</f>
        <v>0.08695652173913</v>
      </c>
      <c r="R16" s="81">
        <v>1</v>
      </c>
      <c r="S16" s="81">
        <v>0</v>
      </c>
      <c r="T16" s="82">
        <f>IFERROR(S16/(O16+P16),"-")</f>
        <v>0</v>
      </c>
      <c r="U16" s="182"/>
      <c r="V16" s="84">
        <v>1</v>
      </c>
      <c r="W16" s="82">
        <f>IF(P16=0,"-",V16/P16)</f>
        <v>0.5</v>
      </c>
      <c r="X16" s="186">
        <v>3000</v>
      </c>
      <c r="Y16" s="187">
        <f>IFERROR(X16/P16,"-")</f>
        <v>1500</v>
      </c>
      <c r="Z16" s="187">
        <f>IFERROR(X16/V16,"-")</f>
        <v>3000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0.5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1</v>
      </c>
      <c r="CG16" s="134">
        <f>IF(P16=0,"",IF(CF16=0,"",(CF16/P16)))</f>
        <v>0.5</v>
      </c>
      <c r="CH16" s="135">
        <v>1</v>
      </c>
      <c r="CI16" s="136">
        <f>IFERROR(CH16/CF16,"-")</f>
        <v>1</v>
      </c>
      <c r="CJ16" s="137">
        <v>3000</v>
      </c>
      <c r="CK16" s="138">
        <f>IFERROR(CJ16/CF16,"-")</f>
        <v>3000</v>
      </c>
      <c r="CL16" s="139">
        <v>1</v>
      </c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83</v>
      </c>
      <c r="C17" s="203"/>
      <c r="D17" s="203" t="s">
        <v>61</v>
      </c>
      <c r="E17" s="203" t="s">
        <v>62</v>
      </c>
      <c r="F17" s="203" t="s">
        <v>68</v>
      </c>
      <c r="G17" s="203"/>
      <c r="H17" s="90"/>
      <c r="I17" s="90"/>
      <c r="J17" s="188"/>
      <c r="K17" s="81">
        <v>10</v>
      </c>
      <c r="L17" s="81">
        <v>9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84</v>
      </c>
      <c r="C18" s="203"/>
      <c r="D18" s="203" t="s">
        <v>73</v>
      </c>
      <c r="E18" s="203" t="s">
        <v>74</v>
      </c>
      <c r="F18" s="203" t="s">
        <v>63</v>
      </c>
      <c r="G18" s="203" t="s">
        <v>80</v>
      </c>
      <c r="H18" s="90" t="s">
        <v>65</v>
      </c>
      <c r="I18" s="90" t="s">
        <v>75</v>
      </c>
      <c r="J18" s="188"/>
      <c r="K18" s="81">
        <v>15</v>
      </c>
      <c r="L18" s="81">
        <v>0</v>
      </c>
      <c r="M18" s="81">
        <v>63</v>
      </c>
      <c r="N18" s="91">
        <v>3</v>
      </c>
      <c r="O18" s="92">
        <v>1</v>
      </c>
      <c r="P18" s="93">
        <f>N18+O18</f>
        <v>4</v>
      </c>
      <c r="Q18" s="82">
        <f>IFERROR(P18/M18,"-")</f>
        <v>0.063492063492063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1</v>
      </c>
      <c r="W18" s="82">
        <f>IF(P18=0,"-",V18/P18)</f>
        <v>0.25</v>
      </c>
      <c r="X18" s="186">
        <v>9000</v>
      </c>
      <c r="Y18" s="187">
        <f>IFERROR(X18/P18,"-")</f>
        <v>2250</v>
      </c>
      <c r="Z18" s="187">
        <f>IFERROR(X18/V18,"-")</f>
        <v>9000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3</v>
      </c>
      <c r="BO18" s="120">
        <f>IF(P18=0,"",IF(BN18=0,"",(BN18/P18)))</f>
        <v>0.75</v>
      </c>
      <c r="BP18" s="121">
        <v>1</v>
      </c>
      <c r="BQ18" s="122">
        <f>IFERROR(BP18/BN18,"-")</f>
        <v>0.33333333333333</v>
      </c>
      <c r="BR18" s="123">
        <v>9000</v>
      </c>
      <c r="BS18" s="124">
        <f>IFERROR(BR18/BN18,"-")</f>
        <v>3000</v>
      </c>
      <c r="BT18" s="125"/>
      <c r="BU18" s="125"/>
      <c r="BV18" s="125">
        <v>1</v>
      </c>
      <c r="BW18" s="126">
        <v>1</v>
      </c>
      <c r="BX18" s="127">
        <f>IF(P18=0,"",IF(BW18=0,"",(BW18/P18)))</f>
        <v>0.25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9000</v>
      </c>
      <c r="CQ18" s="141">
        <v>9000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85</v>
      </c>
      <c r="C19" s="203"/>
      <c r="D19" s="203" t="s">
        <v>73</v>
      </c>
      <c r="E19" s="203" t="s">
        <v>74</v>
      </c>
      <c r="F19" s="203" t="s">
        <v>68</v>
      </c>
      <c r="G19" s="203"/>
      <c r="H19" s="90"/>
      <c r="I19" s="90"/>
      <c r="J19" s="188"/>
      <c r="K19" s="81">
        <v>46</v>
      </c>
      <c r="L19" s="81">
        <v>30</v>
      </c>
      <c r="M19" s="81">
        <v>20</v>
      </c>
      <c r="N19" s="91">
        <v>6</v>
      </c>
      <c r="O19" s="92">
        <v>0</v>
      </c>
      <c r="P19" s="93">
        <f>N19+O19</f>
        <v>6</v>
      </c>
      <c r="Q19" s="82">
        <f>IFERROR(P19/M19,"-")</f>
        <v>0.3</v>
      </c>
      <c r="R19" s="81">
        <v>4</v>
      </c>
      <c r="S19" s="81">
        <v>1</v>
      </c>
      <c r="T19" s="82">
        <f>IFERROR(S19/(O19+P19),"-")</f>
        <v>0.16666666666667</v>
      </c>
      <c r="U19" s="182"/>
      <c r="V19" s="84">
        <v>2</v>
      </c>
      <c r="W19" s="82">
        <f>IF(P19=0,"-",V19/P19)</f>
        <v>0.33333333333333</v>
      </c>
      <c r="X19" s="186">
        <v>26000</v>
      </c>
      <c r="Y19" s="187">
        <f>IFERROR(X19/P19,"-")</f>
        <v>4333.3333333333</v>
      </c>
      <c r="Z19" s="187">
        <f>IFERROR(X19/V19,"-")</f>
        <v>13000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4</v>
      </c>
      <c r="BX19" s="127">
        <f>IF(P19=0,"",IF(BW19=0,"",(BW19/P19)))</f>
        <v>0.66666666666667</v>
      </c>
      <c r="BY19" s="128">
        <v>2</v>
      </c>
      <c r="BZ19" s="129">
        <f>IFERROR(BY19/BW19,"-")</f>
        <v>0.5</v>
      </c>
      <c r="CA19" s="130">
        <v>26000</v>
      </c>
      <c r="CB19" s="131">
        <f>IFERROR(CA19/BW19,"-")</f>
        <v>6500</v>
      </c>
      <c r="CC19" s="132">
        <v>1</v>
      </c>
      <c r="CD19" s="132"/>
      <c r="CE19" s="132">
        <v>1</v>
      </c>
      <c r="CF19" s="133">
        <v>2</v>
      </c>
      <c r="CG19" s="134">
        <f>IF(P19=0,"",IF(CF19=0,"",(CF19/P19)))</f>
        <v>0.33333333333333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2</v>
      </c>
      <c r="CP19" s="141">
        <v>26000</v>
      </c>
      <c r="CQ19" s="141">
        <v>23000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86</v>
      </c>
      <c r="C20" s="203"/>
      <c r="D20" s="203" t="s">
        <v>73</v>
      </c>
      <c r="E20" s="203" t="s">
        <v>74</v>
      </c>
      <c r="F20" s="203" t="s">
        <v>63</v>
      </c>
      <c r="G20" s="203" t="s">
        <v>80</v>
      </c>
      <c r="H20" s="90" t="s">
        <v>70</v>
      </c>
      <c r="I20" s="90"/>
      <c r="J20" s="188"/>
      <c r="K20" s="81">
        <v>0</v>
      </c>
      <c r="L20" s="81">
        <v>0</v>
      </c>
      <c r="M20" s="81">
        <v>1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87</v>
      </c>
      <c r="C21" s="203"/>
      <c r="D21" s="203" t="s">
        <v>73</v>
      </c>
      <c r="E21" s="203" t="s">
        <v>74</v>
      </c>
      <c r="F21" s="203" t="s">
        <v>68</v>
      </c>
      <c r="G21" s="203"/>
      <c r="H21" s="90"/>
      <c r="I21" s="90"/>
      <c r="J21" s="188"/>
      <c r="K21" s="81">
        <v>11</v>
      </c>
      <c r="L21" s="81">
        <v>6</v>
      </c>
      <c r="M21" s="81">
        <v>14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0.975</v>
      </c>
      <c r="B22" s="203" t="s">
        <v>88</v>
      </c>
      <c r="C22" s="203"/>
      <c r="D22" s="203" t="s">
        <v>89</v>
      </c>
      <c r="E22" s="203" t="s">
        <v>90</v>
      </c>
      <c r="F22" s="203" t="s">
        <v>63</v>
      </c>
      <c r="G22" s="203" t="s">
        <v>91</v>
      </c>
      <c r="H22" s="90" t="s">
        <v>92</v>
      </c>
      <c r="I22" s="204" t="s">
        <v>93</v>
      </c>
      <c r="J22" s="188">
        <v>80000</v>
      </c>
      <c r="K22" s="81">
        <v>12</v>
      </c>
      <c r="L22" s="81">
        <v>0</v>
      </c>
      <c r="M22" s="81">
        <v>106</v>
      </c>
      <c r="N22" s="91">
        <v>3</v>
      </c>
      <c r="O22" s="92">
        <v>0</v>
      </c>
      <c r="P22" s="93">
        <f>N22+O22</f>
        <v>3</v>
      </c>
      <c r="Q22" s="82">
        <f>IFERROR(P22/M22,"-")</f>
        <v>0.028301886792453</v>
      </c>
      <c r="R22" s="81">
        <v>0</v>
      </c>
      <c r="S22" s="81">
        <v>1</v>
      </c>
      <c r="T22" s="82">
        <f>IFERROR(S22/(O22+P22),"-")</f>
        <v>0.33333333333333</v>
      </c>
      <c r="U22" s="182">
        <f>IFERROR(J22/SUM(P22:P26),"-")</f>
        <v>6153.8461538462</v>
      </c>
      <c r="V22" s="84">
        <v>1</v>
      </c>
      <c r="W22" s="82">
        <f>IF(P22=0,"-",V22/P22)</f>
        <v>0.33333333333333</v>
      </c>
      <c r="X22" s="186">
        <v>3000</v>
      </c>
      <c r="Y22" s="187">
        <f>IFERROR(X22/P22,"-")</f>
        <v>1000</v>
      </c>
      <c r="Z22" s="187">
        <f>IFERROR(X22/V22,"-")</f>
        <v>3000</v>
      </c>
      <c r="AA22" s="188">
        <f>SUM(X22:X26)-SUM(J22:J26)</f>
        <v>-2000</v>
      </c>
      <c r="AB22" s="85">
        <f>SUM(X22:X26)/SUM(J22:J26)</f>
        <v>0.975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3</v>
      </c>
      <c r="BX22" s="127">
        <f>IF(P22=0,"",IF(BW22=0,"",(BW22/P22)))</f>
        <v>1</v>
      </c>
      <c r="BY22" s="128">
        <v>1</v>
      </c>
      <c r="BZ22" s="129">
        <f>IFERROR(BY22/BW22,"-")</f>
        <v>0.33333333333333</v>
      </c>
      <c r="CA22" s="130">
        <v>3000</v>
      </c>
      <c r="CB22" s="131">
        <f>IFERROR(CA22/BW22,"-")</f>
        <v>1000</v>
      </c>
      <c r="CC22" s="132">
        <v>1</v>
      </c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3000</v>
      </c>
      <c r="CQ22" s="141">
        <v>3000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94</v>
      </c>
      <c r="C23" s="203"/>
      <c r="D23" s="203" t="s">
        <v>95</v>
      </c>
      <c r="E23" s="203" t="s">
        <v>96</v>
      </c>
      <c r="F23" s="203" t="s">
        <v>63</v>
      </c>
      <c r="G23" s="203" t="s">
        <v>91</v>
      </c>
      <c r="H23" s="90" t="s">
        <v>92</v>
      </c>
      <c r="I23" s="204" t="s">
        <v>97</v>
      </c>
      <c r="J23" s="188"/>
      <c r="K23" s="81">
        <v>14</v>
      </c>
      <c r="L23" s="81">
        <v>0</v>
      </c>
      <c r="M23" s="81">
        <v>109</v>
      </c>
      <c r="N23" s="91">
        <v>3</v>
      </c>
      <c r="O23" s="92">
        <v>0</v>
      </c>
      <c r="P23" s="93">
        <f>N23+O23</f>
        <v>3</v>
      </c>
      <c r="Q23" s="82">
        <f>IFERROR(P23/M23,"-")</f>
        <v>0.027522935779817</v>
      </c>
      <c r="R23" s="81">
        <v>1</v>
      </c>
      <c r="S23" s="81">
        <v>2</v>
      </c>
      <c r="T23" s="82">
        <f>IFERROR(S23/(O23+P23),"-")</f>
        <v>0.66666666666667</v>
      </c>
      <c r="U23" s="182"/>
      <c r="V23" s="84">
        <v>3</v>
      </c>
      <c r="W23" s="82">
        <f>IF(P23=0,"-",V23/P23)</f>
        <v>1</v>
      </c>
      <c r="X23" s="186">
        <v>13000</v>
      </c>
      <c r="Y23" s="187">
        <f>IFERROR(X23/P23,"-")</f>
        <v>4333.3333333333</v>
      </c>
      <c r="Z23" s="187">
        <f>IFERROR(X23/V23,"-")</f>
        <v>4333.3333333333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2</v>
      </c>
      <c r="BX23" s="127">
        <f>IF(P23=0,"",IF(BW23=0,"",(BW23/P23)))</f>
        <v>0.66666666666667</v>
      </c>
      <c r="BY23" s="128">
        <v>2</v>
      </c>
      <c r="BZ23" s="129">
        <f>IFERROR(BY23/BW23,"-")</f>
        <v>1</v>
      </c>
      <c r="CA23" s="130">
        <v>8000</v>
      </c>
      <c r="CB23" s="131">
        <f>IFERROR(CA23/BW23,"-")</f>
        <v>4000</v>
      </c>
      <c r="CC23" s="132">
        <v>2</v>
      </c>
      <c r="CD23" s="132"/>
      <c r="CE23" s="132"/>
      <c r="CF23" s="133">
        <v>1</v>
      </c>
      <c r="CG23" s="134">
        <f>IF(P23=0,"",IF(CF23=0,"",(CF23/P23)))</f>
        <v>0.33333333333333</v>
      </c>
      <c r="CH23" s="135">
        <v>1</v>
      </c>
      <c r="CI23" s="136">
        <f>IFERROR(CH23/CF23,"-")</f>
        <v>1</v>
      </c>
      <c r="CJ23" s="137">
        <v>5000</v>
      </c>
      <c r="CK23" s="138">
        <f>IFERROR(CJ23/CF23,"-")</f>
        <v>5000</v>
      </c>
      <c r="CL23" s="139">
        <v>1</v>
      </c>
      <c r="CM23" s="139"/>
      <c r="CN23" s="139"/>
      <c r="CO23" s="140">
        <v>3</v>
      </c>
      <c r="CP23" s="141">
        <v>13000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99</v>
      </c>
      <c r="E24" s="203" t="s">
        <v>100</v>
      </c>
      <c r="F24" s="203" t="s">
        <v>63</v>
      </c>
      <c r="G24" s="203" t="s">
        <v>91</v>
      </c>
      <c r="H24" s="90" t="s">
        <v>92</v>
      </c>
      <c r="I24" s="204" t="s">
        <v>101</v>
      </c>
      <c r="J24" s="188"/>
      <c r="K24" s="81">
        <v>5</v>
      </c>
      <c r="L24" s="81">
        <v>0</v>
      </c>
      <c r="M24" s="81">
        <v>106</v>
      </c>
      <c r="N24" s="91">
        <v>2</v>
      </c>
      <c r="O24" s="92">
        <v>0</v>
      </c>
      <c r="P24" s="93">
        <f>N24+O24</f>
        <v>2</v>
      </c>
      <c r="Q24" s="82">
        <f>IFERROR(P24/M24,"-")</f>
        <v>0.018867924528302</v>
      </c>
      <c r="R24" s="81">
        <v>1</v>
      </c>
      <c r="S24" s="81">
        <v>1</v>
      </c>
      <c r="T24" s="82">
        <f>IFERROR(S24/(O24+P24),"-")</f>
        <v>0.5</v>
      </c>
      <c r="U24" s="182"/>
      <c r="V24" s="84">
        <v>1</v>
      </c>
      <c r="W24" s="82">
        <f>IF(P24=0,"-",V24/P24)</f>
        <v>0.5</v>
      </c>
      <c r="X24" s="186">
        <v>28000</v>
      </c>
      <c r="Y24" s="187">
        <f>IFERROR(X24/P24,"-")</f>
        <v>14000</v>
      </c>
      <c r="Z24" s="187">
        <f>IFERROR(X24/V24,"-")</f>
        <v>28000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>
        <v>1</v>
      </c>
      <c r="BQ24" s="122">
        <f>IFERROR(BP24/BN24,"-")</f>
        <v>1</v>
      </c>
      <c r="BR24" s="123">
        <v>28000</v>
      </c>
      <c r="BS24" s="124">
        <f>IFERROR(BR24/BN24,"-")</f>
        <v>28000</v>
      </c>
      <c r="BT24" s="125"/>
      <c r="BU24" s="125"/>
      <c r="BV24" s="125">
        <v>1</v>
      </c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28000</v>
      </c>
      <c r="CQ24" s="141">
        <v>28000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102</v>
      </c>
      <c r="C25" s="203"/>
      <c r="D25" s="203" t="s">
        <v>103</v>
      </c>
      <c r="E25" s="203" t="s">
        <v>104</v>
      </c>
      <c r="F25" s="203" t="s">
        <v>63</v>
      </c>
      <c r="G25" s="203" t="s">
        <v>91</v>
      </c>
      <c r="H25" s="90" t="s">
        <v>92</v>
      </c>
      <c r="I25" s="204" t="s">
        <v>105</v>
      </c>
      <c r="J25" s="188"/>
      <c r="K25" s="81">
        <v>2</v>
      </c>
      <c r="L25" s="81">
        <v>0</v>
      </c>
      <c r="M25" s="81">
        <v>59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106</v>
      </c>
      <c r="C26" s="203"/>
      <c r="D26" s="203" t="s">
        <v>107</v>
      </c>
      <c r="E26" s="203" t="s">
        <v>107</v>
      </c>
      <c r="F26" s="203" t="s">
        <v>68</v>
      </c>
      <c r="G26" s="203" t="s">
        <v>108</v>
      </c>
      <c r="H26" s="90"/>
      <c r="I26" s="90"/>
      <c r="J26" s="188"/>
      <c r="K26" s="81">
        <v>70</v>
      </c>
      <c r="L26" s="81">
        <v>26</v>
      </c>
      <c r="M26" s="81">
        <v>17</v>
      </c>
      <c r="N26" s="91">
        <v>5</v>
      </c>
      <c r="O26" s="92">
        <v>0</v>
      </c>
      <c r="P26" s="93">
        <f>N26+O26</f>
        <v>5</v>
      </c>
      <c r="Q26" s="82">
        <f>IFERROR(P26/M26,"-")</f>
        <v>0.29411764705882</v>
      </c>
      <c r="R26" s="81">
        <v>1</v>
      </c>
      <c r="S26" s="81">
        <v>2</v>
      </c>
      <c r="T26" s="82">
        <f>IFERROR(S26/(O26+P26),"-")</f>
        <v>0.4</v>
      </c>
      <c r="U26" s="182"/>
      <c r="V26" s="84">
        <v>3</v>
      </c>
      <c r="W26" s="82">
        <f>IF(P26=0,"-",V26/P26)</f>
        <v>0.6</v>
      </c>
      <c r="X26" s="186">
        <v>34000</v>
      </c>
      <c r="Y26" s="187">
        <f>IFERROR(X26/P26,"-")</f>
        <v>6800</v>
      </c>
      <c r="Z26" s="187">
        <f>IFERROR(X26/V26,"-")</f>
        <v>11333.333333333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2</v>
      </c>
      <c r="BO26" s="120">
        <f>IF(P26=0,"",IF(BN26=0,"",(BN26/P26)))</f>
        <v>0.4</v>
      </c>
      <c r="BP26" s="121">
        <v>2</v>
      </c>
      <c r="BQ26" s="122">
        <f>IFERROR(BP26/BN26,"-")</f>
        <v>1</v>
      </c>
      <c r="BR26" s="123">
        <v>31000</v>
      </c>
      <c r="BS26" s="124">
        <f>IFERROR(BR26/BN26,"-")</f>
        <v>15500</v>
      </c>
      <c r="BT26" s="125">
        <v>1</v>
      </c>
      <c r="BU26" s="125"/>
      <c r="BV26" s="125">
        <v>1</v>
      </c>
      <c r="BW26" s="126">
        <v>1</v>
      </c>
      <c r="BX26" s="127">
        <f>IF(P26=0,"",IF(BW26=0,"",(BW26/P26)))</f>
        <v>0.2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2</v>
      </c>
      <c r="CG26" s="134">
        <f>IF(P26=0,"",IF(CF26=0,"",(CF26/P26)))</f>
        <v>0.4</v>
      </c>
      <c r="CH26" s="135">
        <v>1</v>
      </c>
      <c r="CI26" s="136">
        <f>IFERROR(CH26/CF26,"-")</f>
        <v>0.5</v>
      </c>
      <c r="CJ26" s="137">
        <v>3000</v>
      </c>
      <c r="CK26" s="138">
        <f>IFERROR(CJ26/CF26,"-")</f>
        <v>1500</v>
      </c>
      <c r="CL26" s="139">
        <v>1</v>
      </c>
      <c r="CM26" s="139"/>
      <c r="CN26" s="139"/>
      <c r="CO26" s="140">
        <v>3</v>
      </c>
      <c r="CP26" s="141">
        <v>34000</v>
      </c>
      <c r="CQ26" s="141">
        <v>26000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30"/>
      <c r="B27" s="87"/>
      <c r="C27" s="88"/>
      <c r="D27" s="88"/>
      <c r="E27" s="88"/>
      <c r="F27" s="89"/>
      <c r="G27" s="90"/>
      <c r="H27" s="90"/>
      <c r="I27" s="90"/>
      <c r="J27" s="192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59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30"/>
      <c r="B28" s="37"/>
      <c r="C28" s="21"/>
      <c r="D28" s="21"/>
      <c r="E28" s="21"/>
      <c r="F28" s="22"/>
      <c r="G28" s="36"/>
      <c r="H28" s="36"/>
      <c r="I28" s="75"/>
      <c r="J28" s="193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61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19">
        <f>AB29</f>
        <v>0.60714285714286</v>
      </c>
      <c r="B29" s="39"/>
      <c r="C29" s="39"/>
      <c r="D29" s="39"/>
      <c r="E29" s="39"/>
      <c r="F29" s="39"/>
      <c r="G29" s="40" t="s">
        <v>109</v>
      </c>
      <c r="H29" s="40"/>
      <c r="I29" s="40"/>
      <c r="J29" s="190">
        <f>SUM(J6:J28)</f>
        <v>420000</v>
      </c>
      <c r="K29" s="41">
        <f>SUM(K6:K28)</f>
        <v>354</v>
      </c>
      <c r="L29" s="41">
        <f>SUM(L6:L28)</f>
        <v>138</v>
      </c>
      <c r="M29" s="41">
        <f>SUM(M6:M28)</f>
        <v>725</v>
      </c>
      <c r="N29" s="41">
        <f>SUM(N6:N28)</f>
        <v>43</v>
      </c>
      <c r="O29" s="41">
        <f>SUM(O6:O28)</f>
        <v>1</v>
      </c>
      <c r="P29" s="41">
        <f>SUM(P6:P28)</f>
        <v>44</v>
      </c>
      <c r="Q29" s="42">
        <f>IFERROR(P29/M29,"-")</f>
        <v>0.060689655172414</v>
      </c>
      <c r="R29" s="78">
        <f>SUM(R6:R28)</f>
        <v>19</v>
      </c>
      <c r="S29" s="78">
        <f>SUM(S6:S28)</f>
        <v>10</v>
      </c>
      <c r="T29" s="42">
        <f>IFERROR(R29/P29,"-")</f>
        <v>0.43181818181818</v>
      </c>
      <c r="U29" s="184">
        <f>IFERROR(J29/P29,"-")</f>
        <v>9545.4545454545</v>
      </c>
      <c r="V29" s="44">
        <f>SUM(V6:V28)</f>
        <v>21</v>
      </c>
      <c r="W29" s="42">
        <f>IFERROR(V29/P29,"-")</f>
        <v>0.47727272727273</v>
      </c>
      <c r="X29" s="190">
        <f>SUM(X6:X28)</f>
        <v>255000</v>
      </c>
      <c r="Y29" s="190">
        <f>IFERROR(X29/P29,"-")</f>
        <v>5795.4545454545</v>
      </c>
      <c r="Z29" s="190">
        <f>IFERROR(X29/V29,"-")</f>
        <v>12142.857142857</v>
      </c>
      <c r="AA29" s="190">
        <f>X29-J29</f>
        <v>-165000</v>
      </c>
      <c r="AB29" s="47">
        <f>X29/J29</f>
        <v>0.60714285714286</v>
      </c>
      <c r="AC29" s="60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6"/>
    <mergeCell ref="J22:J26"/>
    <mergeCell ref="U22:U26"/>
    <mergeCell ref="AA22:AA26"/>
    <mergeCell ref="AB22:AB2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