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<sst xmlns="http://schemas.openxmlformats.org/spreadsheetml/2006/main" uniqueCount="92">
  <si>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</si>
  <si>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</si>
  <si>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</si>
  <si>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</si>
  <si>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</si>
  <si>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</si>
  <si>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</si>
  <si>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</si>
  <si>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</si>
  <si>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</si>
  <si>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</si>
  <si>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</si>
  <si>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</si>
  <si>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</si>
  <si>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</si>
  <si>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</si>
  <si>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</si>
  <si>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</si>
  <si>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</si>
  <si>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</si>
  <si>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</si>
  <si>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</si>
  <si>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</si>
  <si>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</si>
  <si>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06月</t>
  </si>
  <si>
    <t>どきどき</t>
  </si>
  <si>
    <t>最終更新日</t>
  </si>
  <si>
    <t>09月30日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</si>
  <si>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</si>
  <si>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</si>
  <si>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</si>
  <si>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</si>
  <si>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</si>
  <si>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</si>
  <si>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</si>
  <si>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</si>
  <si>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</si>
  <si>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</si>
  <si>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</si>
  <si>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</si>
  <si>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</si>
  <si>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</si>
  <si>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</si>
  <si>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</si>
  <si>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</si>
  <si>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</si>
  <si>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</si>
  <si>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</si>
  <si>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</si>
  <si>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</si>
  <si>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</si>
  <si>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</si>
  <si>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</si>
  <si>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</si>
  <si>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</si>
  <si>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</si>
  <si>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</si>
  <si>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</si>
  <si>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</si>
  <si>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</si>
  <si>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sd2065</t>
  </si>
  <si>
    <t>デリヘル版3（塩見彩）</t>
  </si>
  <si>
    <t>70歳までの出会いリクルート</t>
  </si>
  <si>
    <t>lp02</t>
  </si>
  <si>
    <t>デイリースポーツ関西</t>
  </si>
  <si>
    <t>全5段・半5段つかみ10段保証</t>
  </si>
  <si>
    <t>10段保証</t>
  </si>
  <si>
    <t>sd2066</t>
  </si>
  <si>
    <t>空電</t>
  </si>
  <si>
    <t>sd2067</t>
  </si>
  <si>
    <t>デリヘル版2（塩見彩）</t>
  </si>
  <si>
    <t>50〜70代男性限定熟女好きな男性募集中</t>
  </si>
  <si>
    <t>sd2068</t>
  </si>
  <si>
    <t>sd2069</t>
  </si>
  <si>
    <t>Secondストーリー2（塩見彩）</t>
  </si>
  <si>
    <t>ほんわかゆるふわ熟女と会えるなんて大当たり！</t>
  </si>
  <si>
    <t>sd2070</t>
  </si>
  <si>
    <t>sd2071</t>
  </si>
  <si>
    <t>右女9（塩見彩）</t>
  </si>
  <si>
    <t>中年の男女が出会える昭和世代専門の出会い場</t>
  </si>
  <si>
    <t>sd2072</t>
  </si>
  <si>
    <t>sd2073</t>
  </si>
  <si>
    <t>デリヘル版（塩見彩）</t>
  </si>
  <si>
    <t>再婚&amp;理解者</t>
  </si>
  <si>
    <t>sd2074</t>
  </si>
  <si>
    <t>sd2075</t>
  </si>
  <si>
    <t>人生で一度は訪れたい出会いの老舗〇〇</t>
  </si>
  <si>
    <t>スポニチ関東</t>
  </si>
  <si>
    <t>全5段</t>
  </si>
  <si>
    <t>6月18日(土)</t>
  </si>
  <si>
    <t>sd2076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</si>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</sst>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12</v>
      </c>
      <c r="D6" s="195">
        <v>320000</v>
      </c>
      <c r="E6" s="81">
        <v>378</v>
      </c>
      <c r="F6" s="81">
        <v>101</v>
      </c>
      <c r="G6" s="81">
        <v>465</v>
      </c>
      <c r="H6" s="91">
        <v>28</v>
      </c>
      <c r="I6" s="92">
        <v>1</v>
      </c>
      <c r="J6" s="145">
        <f>H6+I6</f>
        <v>29</v>
      </c>
      <c r="K6" s="82">
        <f>IFERROR(J6/G6,"-")</f>
        <v>0.062365591397849</v>
      </c>
      <c r="L6" s="81">
        <v>12</v>
      </c>
      <c r="M6" s="81">
        <v>5</v>
      </c>
      <c r="N6" s="82">
        <f>IFERROR(L6/J6,"-")</f>
        <v>0.41379310344828</v>
      </c>
      <c r="O6" s="83">
        <f>IFERROR(D6/J6,"-")</f>
        <v>11034.482758621</v>
      </c>
      <c r="P6" s="84">
        <v>8</v>
      </c>
      <c r="Q6" s="82">
        <f>IFERROR(P6/J6,"-")</f>
        <v>0.27586206896552</v>
      </c>
      <c r="R6" s="200">
        <v>643000</v>
      </c>
      <c r="S6" s="201">
        <f>IFERROR(R6/J6,"-")</f>
        <v>22172.413793103</v>
      </c>
      <c r="T6" s="201">
        <f>IFERROR(R6/P6,"-")</f>
        <v>80375</v>
      </c>
      <c r="U6" s="195">
        <f>IFERROR(R6-D6,"-")</f>
        <v>323000</v>
      </c>
      <c r="V6" s="85">
        <f>R6/D6</f>
        <v>2.009375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320000</v>
      </c>
      <c r="E9" s="41">
        <f>SUM(E6:E7)</f>
        <v>378</v>
      </c>
      <c r="F9" s="41">
        <f>SUM(F6:F7)</f>
        <v>101</v>
      </c>
      <c r="G9" s="41">
        <f>SUM(G6:G7)</f>
        <v>465</v>
      </c>
      <c r="H9" s="41">
        <f>SUM(H6:H7)</f>
        <v>28</v>
      </c>
      <c r="I9" s="41">
        <f>SUM(I6:I7)</f>
        <v>1</v>
      </c>
      <c r="J9" s="41">
        <f>SUM(J6:J7)</f>
        <v>29</v>
      </c>
      <c r="K9" s="42">
        <f>IFERROR(J9/G9,"-")</f>
        <v>0.062365591397849</v>
      </c>
      <c r="L9" s="78">
        <f>SUM(L6:L7)</f>
        <v>12</v>
      </c>
      <c r="M9" s="78">
        <f>SUM(M6:M7)</f>
        <v>5</v>
      </c>
      <c r="N9" s="42">
        <f>IFERROR(L9/J9,"-")</f>
        <v>0.41379310344828</v>
      </c>
      <c r="O9" s="43">
        <f>IFERROR(D9/J9,"-")</f>
        <v>11034.482758621</v>
      </c>
      <c r="P9" s="44">
        <f>SUM(P6:P7)</f>
        <v>8</v>
      </c>
      <c r="Q9" s="42">
        <f>IFERROR(P9/J9,"-")</f>
        <v>0.27586206896552</v>
      </c>
      <c r="R9" s="45">
        <f>SUM(R6:R7)</f>
        <v>643000</v>
      </c>
      <c r="S9" s="45">
        <f>IFERROR(R9/J9,"-")</f>
        <v>22172.413793103</v>
      </c>
      <c r="T9" s="45">
        <f>IFERROR(R9/P9,"-")</f>
        <v>80375</v>
      </c>
      <c r="U9" s="46">
        <f>SUM(U6:U7)</f>
        <v>323000</v>
      </c>
      <c r="V9" s="47">
        <f>IFERROR(R9/D9,"-")</f>
        <v>2.009375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2.835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 t="s">
        <v>66</v>
      </c>
      <c r="J6" s="188">
        <v>200000</v>
      </c>
      <c r="K6" s="81">
        <v>9</v>
      </c>
      <c r="L6" s="81">
        <v>0</v>
      </c>
      <c r="M6" s="81">
        <v>68</v>
      </c>
      <c r="N6" s="91">
        <v>1</v>
      </c>
      <c r="O6" s="92">
        <v>0</v>
      </c>
      <c r="P6" s="93">
        <f>N6+O6</f>
        <v>1</v>
      </c>
      <c r="Q6" s="82">
        <f>IFERROR(P6/M6,"-")</f>
        <v>0.014705882352941</v>
      </c>
      <c r="R6" s="81">
        <v>0</v>
      </c>
      <c r="S6" s="81">
        <v>0</v>
      </c>
      <c r="T6" s="82">
        <f>IFERROR(S6/(O6+P6),"-")</f>
        <v>0</v>
      </c>
      <c r="U6" s="182">
        <f>IFERROR(J6/SUM(P6:P15),"-")</f>
        <v>11764.705882353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SUM(X6:X15)-SUM(J6:J15)</f>
        <v>367000</v>
      </c>
      <c r="AB6" s="85">
        <f>SUM(X6:X15)/SUM(J6:J15)</f>
        <v>2.835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1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75</v>
      </c>
      <c r="L7" s="81">
        <v>14</v>
      </c>
      <c r="M7" s="81">
        <v>15</v>
      </c>
      <c r="N7" s="91">
        <v>3</v>
      </c>
      <c r="O7" s="92">
        <v>0</v>
      </c>
      <c r="P7" s="93">
        <f>N7+O7</f>
        <v>3</v>
      </c>
      <c r="Q7" s="82">
        <f>IFERROR(P7/M7,"-")</f>
        <v>0.2</v>
      </c>
      <c r="R7" s="81">
        <v>2</v>
      </c>
      <c r="S7" s="81">
        <v>1</v>
      </c>
      <c r="T7" s="82">
        <f>IFERROR(S7/(O7+P7),"-")</f>
        <v>0.33333333333333</v>
      </c>
      <c r="U7" s="182"/>
      <c r="V7" s="84">
        <v>1</v>
      </c>
      <c r="W7" s="82">
        <f>IF(P7=0,"-",V7/P7)</f>
        <v>0.33333333333333</v>
      </c>
      <c r="X7" s="186">
        <v>169000</v>
      </c>
      <c r="Y7" s="187">
        <f>IFERROR(X7/P7,"-")</f>
        <v>56333.333333333</v>
      </c>
      <c r="Z7" s="187">
        <f>IFERROR(X7/V7,"-")</f>
        <v>169000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2</v>
      </c>
      <c r="BX7" s="127">
        <f>IF(P7=0,"",IF(BW7=0,"",(BW7/P7)))</f>
        <v>0.66666666666667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0.33333333333333</v>
      </c>
      <c r="CH7" s="135">
        <v>1</v>
      </c>
      <c r="CI7" s="136">
        <f>IFERROR(CH7/CF7,"-")</f>
        <v>1</v>
      </c>
      <c r="CJ7" s="137">
        <v>169000</v>
      </c>
      <c r="CK7" s="138">
        <f>IFERROR(CJ7/CF7,"-")</f>
        <v>169000</v>
      </c>
      <c r="CL7" s="139"/>
      <c r="CM7" s="139"/>
      <c r="CN7" s="139">
        <v>1</v>
      </c>
      <c r="CO7" s="140">
        <v>1</v>
      </c>
      <c r="CP7" s="141">
        <v>169000</v>
      </c>
      <c r="CQ7" s="141">
        <v>169000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/>
      <c r="B8" s="203" t="s">
        <v>69</v>
      </c>
      <c r="C8" s="203"/>
      <c r="D8" s="203" t="s">
        <v>70</v>
      </c>
      <c r="E8" s="203" t="s">
        <v>71</v>
      </c>
      <c r="F8" s="203" t="s">
        <v>63</v>
      </c>
      <c r="G8" s="203"/>
      <c r="H8" s="90" t="s">
        <v>65</v>
      </c>
      <c r="I8" s="90"/>
      <c r="J8" s="188"/>
      <c r="K8" s="81">
        <v>6</v>
      </c>
      <c r="L8" s="81">
        <v>0</v>
      </c>
      <c r="M8" s="81">
        <v>58</v>
      </c>
      <c r="N8" s="91">
        <v>1</v>
      </c>
      <c r="O8" s="92">
        <v>0</v>
      </c>
      <c r="P8" s="93">
        <f>N8+O8</f>
        <v>1</v>
      </c>
      <c r="Q8" s="82">
        <f>IFERROR(P8/M8,"-")</f>
        <v>0.017241379310345</v>
      </c>
      <c r="R8" s="81">
        <v>1</v>
      </c>
      <c r="S8" s="81">
        <v>0</v>
      </c>
      <c r="T8" s="82">
        <f>IFERROR(S8/(O8+P8),"-")</f>
        <v>0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>
        <v>1</v>
      </c>
      <c r="CG8" s="134">
        <f>IF(P8=0,"",IF(CF8=0,"",(CF8/P8)))</f>
        <v>1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70</v>
      </c>
      <c r="E9" s="203" t="s">
        <v>71</v>
      </c>
      <c r="F9" s="203" t="s">
        <v>68</v>
      </c>
      <c r="G9" s="203"/>
      <c r="H9" s="90"/>
      <c r="I9" s="90"/>
      <c r="J9" s="188"/>
      <c r="K9" s="81">
        <v>28</v>
      </c>
      <c r="L9" s="81">
        <v>18</v>
      </c>
      <c r="M9" s="81">
        <v>33</v>
      </c>
      <c r="N9" s="91">
        <v>5</v>
      </c>
      <c r="O9" s="92">
        <v>0</v>
      </c>
      <c r="P9" s="93">
        <f>N9+O9</f>
        <v>5</v>
      </c>
      <c r="Q9" s="82">
        <f>IFERROR(P9/M9,"-")</f>
        <v>0.15151515151515</v>
      </c>
      <c r="R9" s="81">
        <v>2</v>
      </c>
      <c r="S9" s="81">
        <v>1</v>
      </c>
      <c r="T9" s="82">
        <f>IFERROR(S9/(O9+P9),"-")</f>
        <v>0.2</v>
      </c>
      <c r="U9" s="182"/>
      <c r="V9" s="84">
        <v>3</v>
      </c>
      <c r="W9" s="82">
        <f>IF(P9=0,"-",V9/P9)</f>
        <v>0.6</v>
      </c>
      <c r="X9" s="186">
        <v>395000</v>
      </c>
      <c r="Y9" s="187">
        <f>IFERROR(X9/P9,"-")</f>
        <v>79000</v>
      </c>
      <c r="Z9" s="187">
        <f>IFERROR(X9/V9,"-")</f>
        <v>131666.66666667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1</v>
      </c>
      <c r="BO9" s="120">
        <f>IF(P9=0,"",IF(BN9=0,"",(BN9/P9)))</f>
        <v>0.2</v>
      </c>
      <c r="BP9" s="121">
        <v>1</v>
      </c>
      <c r="BQ9" s="122">
        <f>IFERROR(BP9/BN9,"-")</f>
        <v>1</v>
      </c>
      <c r="BR9" s="123">
        <v>49000</v>
      </c>
      <c r="BS9" s="124">
        <f>IFERROR(BR9/BN9,"-")</f>
        <v>49000</v>
      </c>
      <c r="BT9" s="125"/>
      <c r="BU9" s="125"/>
      <c r="BV9" s="125">
        <v>1</v>
      </c>
      <c r="BW9" s="126">
        <v>2</v>
      </c>
      <c r="BX9" s="127">
        <f>IF(P9=0,"",IF(BW9=0,"",(BW9/P9)))</f>
        <v>0.4</v>
      </c>
      <c r="BY9" s="128">
        <v>1</v>
      </c>
      <c r="BZ9" s="129">
        <f>IFERROR(BY9/BW9,"-")</f>
        <v>0.5</v>
      </c>
      <c r="CA9" s="130">
        <v>3000</v>
      </c>
      <c r="CB9" s="131">
        <f>IFERROR(CA9/BW9,"-")</f>
        <v>1500</v>
      </c>
      <c r="CC9" s="132">
        <v>1</v>
      </c>
      <c r="CD9" s="132"/>
      <c r="CE9" s="132"/>
      <c r="CF9" s="133">
        <v>2</v>
      </c>
      <c r="CG9" s="134">
        <f>IF(P9=0,"",IF(CF9=0,"",(CF9/P9)))</f>
        <v>0.4</v>
      </c>
      <c r="CH9" s="135">
        <v>1</v>
      </c>
      <c r="CI9" s="136">
        <f>IFERROR(CH9/CF9,"-")</f>
        <v>0.5</v>
      </c>
      <c r="CJ9" s="137">
        <v>343000</v>
      </c>
      <c r="CK9" s="138">
        <f>IFERROR(CJ9/CF9,"-")</f>
        <v>171500</v>
      </c>
      <c r="CL9" s="139"/>
      <c r="CM9" s="139"/>
      <c r="CN9" s="139">
        <v>1</v>
      </c>
      <c r="CO9" s="140">
        <v>3</v>
      </c>
      <c r="CP9" s="141">
        <v>395000</v>
      </c>
      <c r="CQ9" s="141">
        <v>343000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/>
      <c r="B10" s="203" t="s">
        <v>73</v>
      </c>
      <c r="C10" s="203"/>
      <c r="D10" s="203" t="s">
        <v>74</v>
      </c>
      <c r="E10" s="203" t="s">
        <v>75</v>
      </c>
      <c r="F10" s="203" t="s">
        <v>63</v>
      </c>
      <c r="G10" s="203"/>
      <c r="H10" s="90" t="s">
        <v>65</v>
      </c>
      <c r="I10" s="90"/>
      <c r="J10" s="188"/>
      <c r="K10" s="81">
        <v>5</v>
      </c>
      <c r="L10" s="81">
        <v>0</v>
      </c>
      <c r="M10" s="81">
        <v>59</v>
      </c>
      <c r="N10" s="91">
        <v>2</v>
      </c>
      <c r="O10" s="92">
        <v>0</v>
      </c>
      <c r="P10" s="93">
        <f>N10+O10</f>
        <v>2</v>
      </c>
      <c r="Q10" s="82">
        <f>IFERROR(P10/M10,"-")</f>
        <v>0.033898305084746</v>
      </c>
      <c r="R10" s="81">
        <v>0</v>
      </c>
      <c r="S10" s="81">
        <v>0</v>
      </c>
      <c r="T10" s="82">
        <f>IFERROR(S10/(O10+P10),"-")</f>
        <v>0</v>
      </c>
      <c r="U10" s="182"/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0.5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>
        <v>1</v>
      </c>
      <c r="CG10" s="134">
        <f>IF(P10=0,"",IF(CF10=0,"",(CF10/P10)))</f>
        <v>0.5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76</v>
      </c>
      <c r="C11" s="203"/>
      <c r="D11" s="203" t="s">
        <v>74</v>
      </c>
      <c r="E11" s="203" t="s">
        <v>75</v>
      </c>
      <c r="F11" s="203" t="s">
        <v>68</v>
      </c>
      <c r="G11" s="203"/>
      <c r="H11" s="90"/>
      <c r="I11" s="90"/>
      <c r="J11" s="188"/>
      <c r="K11" s="81">
        <v>73</v>
      </c>
      <c r="L11" s="81">
        <v>19</v>
      </c>
      <c r="M11" s="81">
        <v>24</v>
      </c>
      <c r="N11" s="91">
        <v>2</v>
      </c>
      <c r="O11" s="92">
        <v>0</v>
      </c>
      <c r="P11" s="93">
        <f>N11+O11</f>
        <v>2</v>
      </c>
      <c r="Q11" s="82">
        <f>IFERROR(P11/M11,"-")</f>
        <v>0.083333333333333</v>
      </c>
      <c r="R11" s="81">
        <v>0</v>
      </c>
      <c r="S11" s="81">
        <v>1</v>
      </c>
      <c r="T11" s="82">
        <f>IFERROR(S11/(O11+P11),"-")</f>
        <v>0.5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1</v>
      </c>
      <c r="BO11" s="120">
        <f>IF(P11=0,"",IF(BN11=0,"",(BN11/P11)))</f>
        <v>0.5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0.5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77</v>
      </c>
      <c r="C12" s="203"/>
      <c r="D12" s="203" t="s">
        <v>78</v>
      </c>
      <c r="E12" s="203" t="s">
        <v>79</v>
      </c>
      <c r="F12" s="203" t="s">
        <v>63</v>
      </c>
      <c r="G12" s="203"/>
      <c r="H12" s="90" t="s">
        <v>65</v>
      </c>
      <c r="I12" s="90"/>
      <c r="J12" s="188"/>
      <c r="K12" s="81">
        <v>7</v>
      </c>
      <c r="L12" s="81">
        <v>0</v>
      </c>
      <c r="M12" s="81">
        <v>45</v>
      </c>
      <c r="N12" s="91">
        <v>0</v>
      </c>
      <c r="O12" s="92">
        <v>0</v>
      </c>
      <c r="P12" s="93">
        <f>N12+O12</f>
        <v>0</v>
      </c>
      <c r="Q12" s="82">
        <f>IFERROR(P12/M12,"-")</f>
        <v>0</v>
      </c>
      <c r="R12" s="81">
        <v>0</v>
      </c>
      <c r="S12" s="81">
        <v>0</v>
      </c>
      <c r="T12" s="82" t="str">
        <f>IFERROR(S12/(O12+P12),"-")</f>
        <v>-</v>
      </c>
      <c r="U12" s="182"/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/>
      <c r="AB12" s="85"/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80</v>
      </c>
      <c r="C13" s="203"/>
      <c r="D13" s="203" t="s">
        <v>78</v>
      </c>
      <c r="E13" s="203" t="s">
        <v>79</v>
      </c>
      <c r="F13" s="203" t="s">
        <v>68</v>
      </c>
      <c r="G13" s="203"/>
      <c r="H13" s="90"/>
      <c r="I13" s="90"/>
      <c r="J13" s="188"/>
      <c r="K13" s="81">
        <v>35</v>
      </c>
      <c r="L13" s="81">
        <v>16</v>
      </c>
      <c r="M13" s="81">
        <v>21</v>
      </c>
      <c r="N13" s="91">
        <v>1</v>
      </c>
      <c r="O13" s="92">
        <v>0</v>
      </c>
      <c r="P13" s="93">
        <f>N13+O13</f>
        <v>1</v>
      </c>
      <c r="Q13" s="82">
        <f>IFERROR(P13/M13,"-")</f>
        <v>0.047619047619048</v>
      </c>
      <c r="R13" s="81">
        <v>0</v>
      </c>
      <c r="S13" s="81">
        <v>1</v>
      </c>
      <c r="T13" s="82">
        <f>IFERROR(S13/(O13+P13),"-")</f>
        <v>1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1</v>
      </c>
      <c r="BO13" s="120">
        <f>IF(P13=0,"",IF(BN13=0,"",(BN13/P13)))</f>
        <v>1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81</v>
      </c>
      <c r="C14" s="203"/>
      <c r="D14" s="203" t="s">
        <v>82</v>
      </c>
      <c r="E14" s="203" t="s">
        <v>83</v>
      </c>
      <c r="F14" s="203" t="s">
        <v>63</v>
      </c>
      <c r="G14" s="203"/>
      <c r="H14" s="90" t="s">
        <v>65</v>
      </c>
      <c r="I14" s="90"/>
      <c r="J14" s="188"/>
      <c r="K14" s="81">
        <v>3</v>
      </c>
      <c r="L14" s="81">
        <v>0</v>
      </c>
      <c r="M14" s="81">
        <v>31</v>
      </c>
      <c r="N14" s="91">
        <v>0</v>
      </c>
      <c r="O14" s="92">
        <v>0</v>
      </c>
      <c r="P14" s="93">
        <f>N14+O14</f>
        <v>0</v>
      </c>
      <c r="Q14" s="82">
        <f>IFERROR(P14/M14,"-")</f>
        <v>0</v>
      </c>
      <c r="R14" s="81">
        <v>0</v>
      </c>
      <c r="S14" s="81">
        <v>0</v>
      </c>
      <c r="T14" s="82" t="str">
        <f>IFERROR(S14/(O14+P14),"-")</f>
        <v>-</v>
      </c>
      <c r="U14" s="182"/>
      <c r="V14" s="84">
        <v>0</v>
      </c>
      <c r="W14" s="82" t="str">
        <f>IF(P14=0,"-",V14/P14)</f>
        <v>-</v>
      </c>
      <c r="X14" s="186">
        <v>0</v>
      </c>
      <c r="Y14" s="187" t="str">
        <f>IFERROR(X14/P14,"-")</f>
        <v>-</v>
      </c>
      <c r="Z14" s="187" t="str">
        <f>IFERROR(X14/V14,"-")</f>
        <v>-</v>
      </c>
      <c r="AA14" s="188"/>
      <c r="AB14" s="85"/>
      <c r="AC14" s="79"/>
      <c r="AD14" s="94"/>
      <c r="AE14" s="95" t="str">
        <f>IF(P14=0,"",IF(AD14=0,"",(AD14/P14)))</f>
        <v/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 t="str">
        <f>IF(P14=0,"",IF(AM14=0,"",(AM14/P14)))</f>
        <v/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 t="str">
        <f>IF(P14=0,"",IF(AV14=0,"",(AV14/P14)))</f>
        <v/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 t="str">
        <f>IF(P14=0,"",IF(BE14=0,"",(BE14/P14)))</f>
        <v/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/>
      <c r="BO14" s="120" t="str">
        <f>IF(P14=0,"",IF(BN14=0,"",(BN14/P14)))</f>
        <v/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/>
      <c r="BX14" s="127" t="str">
        <f>IF(P14=0,"",IF(BW14=0,"",(BW14/P14)))</f>
        <v/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 t="str">
        <f>IF(P14=0,"",IF(CF14=0,"",(CF14/P14)))</f>
        <v/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84</v>
      </c>
      <c r="C15" s="203"/>
      <c r="D15" s="203" t="s">
        <v>82</v>
      </c>
      <c r="E15" s="203" t="s">
        <v>83</v>
      </c>
      <c r="F15" s="203" t="s">
        <v>68</v>
      </c>
      <c r="G15" s="203"/>
      <c r="H15" s="90"/>
      <c r="I15" s="90"/>
      <c r="J15" s="188"/>
      <c r="K15" s="81">
        <v>84</v>
      </c>
      <c r="L15" s="81">
        <v>19</v>
      </c>
      <c r="M15" s="81">
        <v>16</v>
      </c>
      <c r="N15" s="91">
        <v>1</v>
      </c>
      <c r="O15" s="92">
        <v>1</v>
      </c>
      <c r="P15" s="93">
        <f>N15+O15</f>
        <v>2</v>
      </c>
      <c r="Q15" s="82">
        <f>IFERROR(P15/M15,"-")</f>
        <v>0.125</v>
      </c>
      <c r="R15" s="81">
        <v>0</v>
      </c>
      <c r="S15" s="81">
        <v>0</v>
      </c>
      <c r="T15" s="82">
        <f>IFERROR(S15/(O15+P15),"-")</f>
        <v>0</v>
      </c>
      <c r="U15" s="182"/>
      <c r="V15" s="84">
        <v>1</v>
      </c>
      <c r="W15" s="82">
        <f>IF(P15=0,"-",V15/P15)</f>
        <v>0.5</v>
      </c>
      <c r="X15" s="186">
        <v>3000</v>
      </c>
      <c r="Y15" s="187">
        <f>IFERROR(X15/P15,"-")</f>
        <v>1500</v>
      </c>
      <c r="Z15" s="187">
        <f>IFERROR(X15/V15,"-")</f>
        <v>3000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1</v>
      </c>
      <c r="BO15" s="120">
        <f>IF(P15=0,"",IF(BN15=0,"",(BN15/P15)))</f>
        <v>0.5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>
        <v>1</v>
      </c>
      <c r="CG15" s="134">
        <f>IF(P15=0,"",IF(CF15=0,"",(CF15/P15)))</f>
        <v>0.5</v>
      </c>
      <c r="CH15" s="135">
        <v>1</v>
      </c>
      <c r="CI15" s="136">
        <f>IFERROR(CH15/CF15,"-")</f>
        <v>1</v>
      </c>
      <c r="CJ15" s="137">
        <v>3000</v>
      </c>
      <c r="CK15" s="138">
        <f>IFERROR(CJ15/CF15,"-")</f>
        <v>3000</v>
      </c>
      <c r="CL15" s="139">
        <v>1</v>
      </c>
      <c r="CM15" s="139"/>
      <c r="CN15" s="139"/>
      <c r="CO15" s="140">
        <v>1</v>
      </c>
      <c r="CP15" s="141">
        <v>3000</v>
      </c>
      <c r="CQ15" s="141">
        <v>3000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0.63333333333333</v>
      </c>
      <c r="B16" s="203" t="s">
        <v>85</v>
      </c>
      <c r="C16" s="203"/>
      <c r="D16" s="203" t="s">
        <v>61</v>
      </c>
      <c r="E16" s="203" t="s">
        <v>86</v>
      </c>
      <c r="F16" s="203" t="s">
        <v>63</v>
      </c>
      <c r="G16" s="203" t="s">
        <v>87</v>
      </c>
      <c r="H16" s="90" t="s">
        <v>88</v>
      </c>
      <c r="I16" s="204" t="s">
        <v>89</v>
      </c>
      <c r="J16" s="188">
        <v>120000</v>
      </c>
      <c r="K16" s="81">
        <v>21</v>
      </c>
      <c r="L16" s="81">
        <v>0</v>
      </c>
      <c r="M16" s="81">
        <v>77</v>
      </c>
      <c r="N16" s="91">
        <v>9</v>
      </c>
      <c r="O16" s="92">
        <v>0</v>
      </c>
      <c r="P16" s="93">
        <f>N16+O16</f>
        <v>9</v>
      </c>
      <c r="Q16" s="82">
        <f>IFERROR(P16/M16,"-")</f>
        <v>0.11688311688312</v>
      </c>
      <c r="R16" s="81">
        <v>6</v>
      </c>
      <c r="S16" s="81">
        <v>1</v>
      </c>
      <c r="T16" s="82">
        <f>IFERROR(S16/(O16+P16),"-")</f>
        <v>0.11111111111111</v>
      </c>
      <c r="U16" s="182">
        <f>IFERROR(J16/SUM(P16:P17),"-")</f>
        <v>10000</v>
      </c>
      <c r="V16" s="84">
        <v>3</v>
      </c>
      <c r="W16" s="82">
        <f>IF(P16=0,"-",V16/P16)</f>
        <v>0.33333333333333</v>
      </c>
      <c r="X16" s="186">
        <v>76000</v>
      </c>
      <c r="Y16" s="187">
        <f>IFERROR(X16/P16,"-")</f>
        <v>8444.4444444444</v>
      </c>
      <c r="Z16" s="187">
        <f>IFERROR(X16/V16,"-")</f>
        <v>25333.333333333</v>
      </c>
      <c r="AA16" s="188">
        <f>SUM(X16:X17)-SUM(J16:J17)</f>
        <v>-44000</v>
      </c>
      <c r="AB16" s="85">
        <f>SUM(X16:X17)/SUM(J16:J17)</f>
        <v>0.63333333333333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>
        <v>1</v>
      </c>
      <c r="AN16" s="101">
        <f>IF(P16=0,"",IF(AM16=0,"",(AM16/P16)))</f>
        <v>0.11111111111111</v>
      </c>
      <c r="AO16" s="100">
        <v>1</v>
      </c>
      <c r="AP16" s="102">
        <f>IFERROR(AP16/AM16,"-")</f>
        <v>0</v>
      </c>
      <c r="AQ16" s="103">
        <v>43000</v>
      </c>
      <c r="AR16" s="104">
        <f>IFERROR(AQ16/AM16,"-")</f>
        <v>43000</v>
      </c>
      <c r="AS16" s="105"/>
      <c r="AT16" s="105"/>
      <c r="AU16" s="105">
        <v>1</v>
      </c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2</v>
      </c>
      <c r="BF16" s="113">
        <f>IF(P16=0,"",IF(BE16=0,"",(BE16/P16)))</f>
        <v>0.22222222222222</v>
      </c>
      <c r="BG16" s="112">
        <v>1</v>
      </c>
      <c r="BH16" s="114">
        <f>IFERROR(BG16/BE16,"-")</f>
        <v>0.5</v>
      </c>
      <c r="BI16" s="115">
        <v>13000</v>
      </c>
      <c r="BJ16" s="116">
        <f>IFERROR(BI16/BE16,"-")</f>
        <v>6500</v>
      </c>
      <c r="BK16" s="117"/>
      <c r="BL16" s="117">
        <v>1</v>
      </c>
      <c r="BM16" s="117"/>
      <c r="BN16" s="119">
        <v>3</v>
      </c>
      <c r="BO16" s="120">
        <f>IF(P16=0,"",IF(BN16=0,"",(BN16/P16)))</f>
        <v>0.33333333333333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3</v>
      </c>
      <c r="BX16" s="127">
        <f>IF(P16=0,"",IF(BW16=0,"",(BW16/P16)))</f>
        <v>0.33333333333333</v>
      </c>
      <c r="BY16" s="128">
        <v>1</v>
      </c>
      <c r="BZ16" s="129">
        <f>IFERROR(BY16/BW16,"-")</f>
        <v>0.33333333333333</v>
      </c>
      <c r="CA16" s="130">
        <v>20000</v>
      </c>
      <c r="CB16" s="131">
        <f>IFERROR(CA16/BW16,"-")</f>
        <v>6666.6666666667</v>
      </c>
      <c r="CC16" s="132"/>
      <c r="CD16" s="132">
        <v>1</v>
      </c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3</v>
      </c>
      <c r="CP16" s="141">
        <v>76000</v>
      </c>
      <c r="CQ16" s="141">
        <v>43000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90</v>
      </c>
      <c r="C17" s="203"/>
      <c r="D17" s="203" t="s">
        <v>61</v>
      </c>
      <c r="E17" s="203" t="s">
        <v>86</v>
      </c>
      <c r="F17" s="203" t="s">
        <v>68</v>
      </c>
      <c r="G17" s="203"/>
      <c r="H17" s="90"/>
      <c r="I17" s="90"/>
      <c r="J17" s="188"/>
      <c r="K17" s="81">
        <v>32</v>
      </c>
      <c r="L17" s="81">
        <v>15</v>
      </c>
      <c r="M17" s="81">
        <v>18</v>
      </c>
      <c r="N17" s="91">
        <v>3</v>
      </c>
      <c r="O17" s="92">
        <v>0</v>
      </c>
      <c r="P17" s="93">
        <f>N17+O17</f>
        <v>3</v>
      </c>
      <c r="Q17" s="82">
        <f>IFERROR(P17/M17,"-")</f>
        <v>0.16666666666667</v>
      </c>
      <c r="R17" s="81">
        <v>1</v>
      </c>
      <c r="S17" s="81">
        <v>0</v>
      </c>
      <c r="T17" s="82">
        <f>IFERROR(S17/(O17+P17),"-")</f>
        <v>0</v>
      </c>
      <c r="U17" s="182"/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1</v>
      </c>
      <c r="BF17" s="113">
        <f>IF(P17=0,"",IF(BE17=0,"",(BE17/P17)))</f>
        <v>0.33333333333333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1</v>
      </c>
      <c r="BO17" s="120">
        <f>IF(P17=0,"",IF(BN17=0,"",(BN17/P17)))</f>
        <v>0.33333333333333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1</v>
      </c>
      <c r="BX17" s="127">
        <f>IF(P17=0,"",IF(BW17=0,"",(BW17/P17)))</f>
        <v>0.33333333333333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30"/>
      <c r="B18" s="87"/>
      <c r="C18" s="88"/>
      <c r="D18" s="88"/>
      <c r="E18" s="88"/>
      <c r="F18" s="89"/>
      <c r="G18" s="90"/>
      <c r="H18" s="90"/>
      <c r="I18" s="90"/>
      <c r="J18" s="192"/>
      <c r="K18" s="34"/>
      <c r="L18" s="34"/>
      <c r="M18" s="31"/>
      <c r="N18" s="23"/>
      <c r="O18" s="23"/>
      <c r="P18" s="23"/>
      <c r="Q18" s="33"/>
      <c r="R18" s="32"/>
      <c r="S18" s="23"/>
      <c r="T18" s="32"/>
      <c r="U18" s="183"/>
      <c r="V18" s="25"/>
      <c r="W18" s="25"/>
      <c r="X18" s="189"/>
      <c r="Y18" s="189"/>
      <c r="Z18" s="189"/>
      <c r="AA18" s="189"/>
      <c r="AB18" s="33"/>
      <c r="AC18" s="59"/>
      <c r="AD18" s="63"/>
      <c r="AE18" s="64"/>
      <c r="AF18" s="63"/>
      <c r="AG18" s="67"/>
      <c r="AH18" s="68"/>
      <c r="AI18" s="69"/>
      <c r="AJ18" s="70"/>
      <c r="AK18" s="70"/>
      <c r="AL18" s="70"/>
      <c r="AM18" s="63"/>
      <c r="AN18" s="64"/>
      <c r="AO18" s="63"/>
      <c r="AP18" s="67"/>
      <c r="AQ18" s="68"/>
      <c r="AR18" s="69"/>
      <c r="AS18" s="70"/>
      <c r="AT18" s="70"/>
      <c r="AU18" s="70"/>
      <c r="AV18" s="63"/>
      <c r="AW18" s="64"/>
      <c r="AX18" s="63"/>
      <c r="AY18" s="67"/>
      <c r="AZ18" s="68"/>
      <c r="BA18" s="69"/>
      <c r="BB18" s="70"/>
      <c r="BC18" s="70"/>
      <c r="BD18" s="70"/>
      <c r="BE18" s="63"/>
      <c r="BF18" s="64"/>
      <c r="BG18" s="63"/>
      <c r="BH18" s="67"/>
      <c r="BI18" s="68"/>
      <c r="BJ18" s="69"/>
      <c r="BK18" s="70"/>
      <c r="BL18" s="70"/>
      <c r="BM18" s="70"/>
      <c r="BN18" s="65"/>
      <c r="BO18" s="66"/>
      <c r="BP18" s="63"/>
      <c r="BQ18" s="67"/>
      <c r="BR18" s="68"/>
      <c r="BS18" s="69"/>
      <c r="BT18" s="70"/>
      <c r="BU18" s="70"/>
      <c r="BV18" s="70"/>
      <c r="BW18" s="65"/>
      <c r="BX18" s="66"/>
      <c r="BY18" s="63"/>
      <c r="BZ18" s="67"/>
      <c r="CA18" s="68"/>
      <c r="CB18" s="69"/>
      <c r="CC18" s="70"/>
      <c r="CD18" s="70"/>
      <c r="CE18" s="70"/>
      <c r="CF18" s="65"/>
      <c r="CG18" s="66"/>
      <c r="CH18" s="63"/>
      <c r="CI18" s="67"/>
      <c r="CJ18" s="68"/>
      <c r="CK18" s="69"/>
      <c r="CL18" s="70"/>
      <c r="CM18" s="70"/>
      <c r="CN18" s="70"/>
      <c r="CO18" s="71"/>
      <c r="CP18" s="68"/>
      <c r="CQ18" s="68"/>
      <c r="CR18" s="68"/>
      <c r="CS18" s="72"/>
    </row>
    <row r="19" spans="1:98">
      <c r="A19" s="30"/>
      <c r="B19" s="37"/>
      <c r="C19" s="21"/>
      <c r="D19" s="21"/>
      <c r="E19" s="21"/>
      <c r="F19" s="22"/>
      <c r="G19" s="36"/>
      <c r="H19" s="36"/>
      <c r="I19" s="75"/>
      <c r="J19" s="193"/>
      <c r="K19" s="34"/>
      <c r="L19" s="34"/>
      <c r="M19" s="31"/>
      <c r="N19" s="23"/>
      <c r="O19" s="23"/>
      <c r="P19" s="23"/>
      <c r="Q19" s="33"/>
      <c r="R19" s="32"/>
      <c r="S19" s="23"/>
      <c r="T19" s="32"/>
      <c r="U19" s="183"/>
      <c r="V19" s="25"/>
      <c r="W19" s="25"/>
      <c r="X19" s="189"/>
      <c r="Y19" s="189"/>
      <c r="Z19" s="189"/>
      <c r="AA19" s="189"/>
      <c r="AB19" s="33"/>
      <c r="AC19" s="61"/>
      <c r="AD19" s="63"/>
      <c r="AE19" s="64"/>
      <c r="AF19" s="63"/>
      <c r="AG19" s="67"/>
      <c r="AH19" s="68"/>
      <c r="AI19" s="69"/>
      <c r="AJ19" s="70"/>
      <c r="AK19" s="70"/>
      <c r="AL19" s="70"/>
      <c r="AM19" s="63"/>
      <c r="AN19" s="64"/>
      <c r="AO19" s="63"/>
      <c r="AP19" s="67"/>
      <c r="AQ19" s="68"/>
      <c r="AR19" s="69"/>
      <c r="AS19" s="70"/>
      <c r="AT19" s="70"/>
      <c r="AU19" s="70"/>
      <c r="AV19" s="63"/>
      <c r="AW19" s="64"/>
      <c r="AX19" s="63"/>
      <c r="AY19" s="67"/>
      <c r="AZ19" s="68"/>
      <c r="BA19" s="69"/>
      <c r="BB19" s="70"/>
      <c r="BC19" s="70"/>
      <c r="BD19" s="70"/>
      <c r="BE19" s="63"/>
      <c r="BF19" s="64"/>
      <c r="BG19" s="63"/>
      <c r="BH19" s="67"/>
      <c r="BI19" s="68"/>
      <c r="BJ19" s="69"/>
      <c r="BK19" s="70"/>
      <c r="BL19" s="70"/>
      <c r="BM19" s="70"/>
      <c r="BN19" s="65"/>
      <c r="BO19" s="66"/>
      <c r="BP19" s="63"/>
      <c r="BQ19" s="67"/>
      <c r="BR19" s="68"/>
      <c r="BS19" s="69"/>
      <c r="BT19" s="70"/>
      <c r="BU19" s="70"/>
      <c r="BV19" s="70"/>
      <c r="BW19" s="65"/>
      <c r="BX19" s="66"/>
      <c r="BY19" s="63"/>
      <c r="BZ19" s="67"/>
      <c r="CA19" s="68"/>
      <c r="CB19" s="69"/>
      <c r="CC19" s="70"/>
      <c r="CD19" s="70"/>
      <c r="CE19" s="70"/>
      <c r="CF19" s="65"/>
      <c r="CG19" s="66"/>
      <c r="CH19" s="63"/>
      <c r="CI19" s="67"/>
      <c r="CJ19" s="68"/>
      <c r="CK19" s="69"/>
      <c r="CL19" s="70"/>
      <c r="CM19" s="70"/>
      <c r="CN19" s="70"/>
      <c r="CO19" s="71"/>
      <c r="CP19" s="68"/>
      <c r="CQ19" s="68"/>
      <c r="CR19" s="68"/>
      <c r="CS19" s="72"/>
    </row>
    <row r="20" spans="1:98">
      <c r="A20" s="19">
        <f>AB20</f>
        <v>2.009375</v>
      </c>
      <c r="B20" s="39"/>
      <c r="C20" s="39"/>
      <c r="D20" s="39"/>
      <c r="E20" s="39"/>
      <c r="F20" s="39"/>
      <c r="G20" s="40" t="s">
        <v>91</v>
      </c>
      <c r="H20" s="40"/>
      <c r="I20" s="40"/>
      <c r="J20" s="190">
        <f>SUM(J6:J19)</f>
        <v>320000</v>
      </c>
      <c r="K20" s="41">
        <f>SUM(K6:K19)</f>
        <v>378</v>
      </c>
      <c r="L20" s="41">
        <f>SUM(L6:L19)</f>
        <v>101</v>
      </c>
      <c r="M20" s="41">
        <f>SUM(M6:M19)</f>
        <v>465</v>
      </c>
      <c r="N20" s="41">
        <f>SUM(N6:N19)</f>
        <v>28</v>
      </c>
      <c r="O20" s="41">
        <f>SUM(O6:O19)</f>
        <v>1</v>
      </c>
      <c r="P20" s="41">
        <f>SUM(P6:P19)</f>
        <v>29</v>
      </c>
      <c r="Q20" s="42">
        <f>IFERROR(P20/M20,"-")</f>
        <v>0.062365591397849</v>
      </c>
      <c r="R20" s="78">
        <f>SUM(R6:R19)</f>
        <v>12</v>
      </c>
      <c r="S20" s="78">
        <f>SUM(S6:S19)</f>
        <v>5</v>
      </c>
      <c r="T20" s="42">
        <f>IFERROR(R20/P20,"-")</f>
        <v>0.41379310344828</v>
      </c>
      <c r="U20" s="184">
        <f>IFERROR(J20/P20,"-")</f>
        <v>11034.482758621</v>
      </c>
      <c r="V20" s="44">
        <f>SUM(V6:V19)</f>
        <v>8</v>
      </c>
      <c r="W20" s="42">
        <f>IFERROR(V20/P20,"-")</f>
        <v>0.27586206896552</v>
      </c>
      <c r="X20" s="190">
        <f>SUM(X6:X19)</f>
        <v>643000</v>
      </c>
      <c r="Y20" s="190">
        <f>IFERROR(X20/P20,"-")</f>
        <v>22172.413793103</v>
      </c>
      <c r="Z20" s="190">
        <f>IFERROR(X20/V20,"-")</f>
        <v>80375</v>
      </c>
      <c r="AA20" s="190">
        <f>X20-J20</f>
        <v>323000</v>
      </c>
      <c r="AB20" s="47">
        <f>X20/J20</f>
        <v>2.009375</v>
      </c>
      <c r="AC20" s="60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5"/>
    <mergeCell ref="J6:J15"/>
    <mergeCell ref="U6:U15"/>
    <mergeCell ref="AA6:AA15"/>
    <mergeCell ref="AB6:AB15"/>
    <mergeCell ref="A16:A17"/>
    <mergeCell ref="J16:J17"/>
    <mergeCell ref="U16:U17"/>
    <mergeCell ref="AA16:AA17"/>
    <mergeCell ref="AB16:AB1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