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<sst xmlns="http://schemas.openxmlformats.org/spreadsheetml/2006/main" uniqueCount="91">
  <si>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</si>
  <si>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</si>
  <si>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</si>
  <si>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</si>
  <si>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</si>
  <si>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</si>
  <si>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</si>
  <si>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</si>
  <si>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</si>
  <si>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</si>
  <si>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</si>
  <si>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</si>
  <si>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</si>
  <si>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</si>
  <si>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</si>
  <si>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</si>
  <si>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</si>
  <si>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</si>
  <si>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</si>
  <si>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</si>
  <si>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</si>
  <si>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</si>
  <si>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</si>
  <si>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</si>
  <si>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</si>
  <si>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</si>
  <si>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</si>
  <si>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</si>
  <si>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</si>
  <si>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</si>
  <si>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</si>
  <si>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</si>
  <si>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</si>
  <si>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</si>
  <si>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</si>
  <si>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</si>
  <si>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</si>
  <si>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</si>
  <si>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</si>
  <si>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</si>
  <si>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</si>
  <si>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</si>
  <si>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</si>
  <si>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</si>
  <si>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</si>
  <si>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</si>
  <si>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</si>
  <si>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</si>
  <si>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</si>
  <si>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</si>
  <si>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</si>
  <si>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</si>
  <si>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</si>
  <si>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</si>
  <si>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</si>
  <si>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</si>
  <si>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</si>
  <si>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</si>
  <si>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</si>
  <si>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</si>
  <si>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sd2053</t>
  </si>
  <si>
    <t>①再婚&amp;理解者版（塩見彩）</t>
  </si>
  <si>
    <t>①再婚&amp;理解者</t>
  </si>
  <si>
    <t>lp02</t>
  </si>
  <si>
    <t>スポニチ関西</t>
  </si>
  <si>
    <t>半2段つかみ20段保証</t>
  </si>
  <si>
    <t>20段保証</t>
  </si>
  <si>
    <t>sd2054</t>
  </si>
  <si>
    <t>空電</t>
  </si>
  <si>
    <t>sd2055</t>
  </si>
  <si>
    <t>②大正版（塩見彩）</t>
  </si>
  <si>
    <t>②学生いませんギャルもいません熟女熟女熟女熟女</t>
  </si>
  <si>
    <t>sd2056</t>
  </si>
  <si>
    <t>sd2057</t>
  </si>
  <si>
    <t>③旧デイリー風（塩見彩）</t>
  </si>
  <si>
    <t>③もう50代の熟女だけど</t>
  </si>
  <si>
    <t>sd2058</t>
  </si>
  <si>
    <t>sd2059</t>
  </si>
  <si>
    <t>④求人版（塩見彩）</t>
  </si>
  <si>
    <t>④中年の男女が出会える昭和世代専門の出会い場</t>
  </si>
  <si>
    <t>sd2060</t>
  </si>
  <si>
    <t>sd2061</t>
  </si>
  <si>
    <t>デリヘル版2（塩見彩）</t>
  </si>
  <si>
    <t>70歳までの出会いリクルート</t>
  </si>
  <si>
    <t>スポニチ関東</t>
  </si>
  <si>
    <t>全5段</t>
  </si>
  <si>
    <t>5月28日(土)</t>
  </si>
  <si>
    <t>sd2062</t>
  </si>
  <si>
    <t>sd2063</t>
  </si>
  <si>
    <t>sd2064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</si>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</sst>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12</v>
      </c>
      <c r="D6" s="195">
        <v>670000</v>
      </c>
      <c r="E6" s="81">
        <v>454</v>
      </c>
      <c r="F6" s="81">
        <v>123</v>
      </c>
      <c r="G6" s="81">
        <v>558</v>
      </c>
      <c r="H6" s="91">
        <v>56</v>
      </c>
      <c r="I6" s="92">
        <v>2</v>
      </c>
      <c r="J6" s="145">
        <f>H6+I6</f>
        <v>58</v>
      </c>
      <c r="K6" s="82">
        <f>IFERROR(J6/G6,"-")</f>
        <v>0.10394265232975</v>
      </c>
      <c r="L6" s="81">
        <v>18</v>
      </c>
      <c r="M6" s="81">
        <v>22</v>
      </c>
      <c r="N6" s="82">
        <f>IFERROR(L6/J6,"-")</f>
        <v>0.31034482758621</v>
      </c>
      <c r="O6" s="83">
        <f>IFERROR(D6/J6,"-")</f>
        <v>11551.724137931</v>
      </c>
      <c r="P6" s="84">
        <v>18</v>
      </c>
      <c r="Q6" s="82">
        <f>IFERROR(P6/J6,"-")</f>
        <v>0.31034482758621</v>
      </c>
      <c r="R6" s="200">
        <v>838000</v>
      </c>
      <c r="S6" s="201">
        <f>IFERROR(R6/J6,"-")</f>
        <v>14448.275862069</v>
      </c>
      <c r="T6" s="201">
        <f>IFERROR(R6/P6,"-")</f>
        <v>46555.555555556</v>
      </c>
      <c r="U6" s="195">
        <f>IFERROR(R6-D6,"-")</f>
        <v>168000</v>
      </c>
      <c r="V6" s="85">
        <f>R6/D6</f>
        <v>1.2507462686567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670000</v>
      </c>
      <c r="E9" s="41">
        <f>SUM(E6:E7)</f>
        <v>454</v>
      </c>
      <c r="F9" s="41">
        <f>SUM(F6:F7)</f>
        <v>123</v>
      </c>
      <c r="G9" s="41">
        <f>SUM(G6:G7)</f>
        <v>558</v>
      </c>
      <c r="H9" s="41">
        <f>SUM(H6:H7)</f>
        <v>56</v>
      </c>
      <c r="I9" s="41">
        <f>SUM(I6:I7)</f>
        <v>2</v>
      </c>
      <c r="J9" s="41">
        <f>SUM(J6:J7)</f>
        <v>58</v>
      </c>
      <c r="K9" s="42">
        <f>IFERROR(J9/G9,"-")</f>
        <v>0.10394265232975</v>
      </c>
      <c r="L9" s="78">
        <f>SUM(L6:L7)</f>
        <v>18</v>
      </c>
      <c r="M9" s="78">
        <f>SUM(M6:M7)</f>
        <v>22</v>
      </c>
      <c r="N9" s="42">
        <f>IFERROR(L9/J9,"-")</f>
        <v>0.31034482758621</v>
      </c>
      <c r="O9" s="43">
        <f>IFERROR(D9/J9,"-")</f>
        <v>11551.724137931</v>
      </c>
      <c r="P9" s="44">
        <f>SUM(P6:P7)</f>
        <v>18</v>
      </c>
      <c r="Q9" s="42">
        <f>IFERROR(P9/J9,"-")</f>
        <v>0.31034482758621</v>
      </c>
      <c r="R9" s="45">
        <f>SUM(R6:R7)</f>
        <v>838000</v>
      </c>
      <c r="S9" s="45">
        <f>IFERROR(R9/J9,"-")</f>
        <v>14448.275862069</v>
      </c>
      <c r="T9" s="45">
        <f>IFERROR(R9/P9,"-")</f>
        <v>46555.555555556</v>
      </c>
      <c r="U9" s="46">
        <f>SUM(U6:U7)</f>
        <v>168000</v>
      </c>
      <c r="V9" s="47">
        <f>IFERROR(R9/D9,"-")</f>
        <v>1.2507462686567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0.9425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400000</v>
      </c>
      <c r="K6" s="81">
        <v>24</v>
      </c>
      <c r="L6" s="81">
        <v>0</v>
      </c>
      <c r="M6" s="81">
        <v>83</v>
      </c>
      <c r="N6" s="91">
        <v>6</v>
      </c>
      <c r="O6" s="92">
        <v>0</v>
      </c>
      <c r="P6" s="93">
        <f>N6+O6</f>
        <v>6</v>
      </c>
      <c r="Q6" s="82">
        <f>IFERROR(P6/M6,"-")</f>
        <v>0.072289156626506</v>
      </c>
      <c r="R6" s="81">
        <v>2</v>
      </c>
      <c r="S6" s="81">
        <v>2</v>
      </c>
      <c r="T6" s="82">
        <f>IFERROR(S6/(O6+P6),"-")</f>
        <v>0.33333333333333</v>
      </c>
      <c r="U6" s="182">
        <f>IFERROR(J6/SUM(P6:P13),"-")</f>
        <v>8333.3333333333</v>
      </c>
      <c r="V6" s="84">
        <v>1</v>
      </c>
      <c r="W6" s="82">
        <f>IF(P6=0,"-",V6/P6)</f>
        <v>0.16666666666667</v>
      </c>
      <c r="X6" s="186">
        <v>88000</v>
      </c>
      <c r="Y6" s="187">
        <f>IFERROR(X6/P6,"-")</f>
        <v>14666.666666667</v>
      </c>
      <c r="Z6" s="187">
        <f>IFERROR(X6/V6,"-")</f>
        <v>88000</v>
      </c>
      <c r="AA6" s="188">
        <f>SUM(X6:X13)-SUM(J6:J13)</f>
        <v>-23000</v>
      </c>
      <c r="AB6" s="85">
        <f>SUM(X6:X13)/SUM(J6:J13)</f>
        <v>0.9425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0.66666666666667</v>
      </c>
      <c r="BP6" s="121">
        <v>1</v>
      </c>
      <c r="BQ6" s="122">
        <f>IFERROR(BP6/BN6,"-")</f>
        <v>0.25</v>
      </c>
      <c r="BR6" s="123">
        <v>88000</v>
      </c>
      <c r="BS6" s="124">
        <f>IFERROR(BR6/BN6,"-")</f>
        <v>22000</v>
      </c>
      <c r="BT6" s="125"/>
      <c r="BU6" s="125"/>
      <c r="BV6" s="125">
        <v>1</v>
      </c>
      <c r="BW6" s="126">
        <v>2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88000</v>
      </c>
      <c r="CQ6" s="141">
        <v>88000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108</v>
      </c>
      <c r="L7" s="81">
        <v>32</v>
      </c>
      <c r="M7" s="81">
        <v>27</v>
      </c>
      <c r="N7" s="91">
        <v>9</v>
      </c>
      <c r="O7" s="92">
        <v>0</v>
      </c>
      <c r="P7" s="93">
        <f>N7+O7</f>
        <v>9</v>
      </c>
      <c r="Q7" s="82">
        <f>IFERROR(P7/M7,"-")</f>
        <v>0.33333333333333</v>
      </c>
      <c r="R7" s="81">
        <v>5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0.44444444444444</v>
      </c>
      <c r="X7" s="186">
        <v>65000</v>
      </c>
      <c r="Y7" s="187">
        <f>IFERROR(X7/P7,"-")</f>
        <v>7222.2222222222</v>
      </c>
      <c r="Z7" s="187">
        <f>IFERROR(X7/V7,"-")</f>
        <v>16250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1</v>
      </c>
      <c r="BQ7" s="122">
        <f>IFERROR(BP7/BN7,"-")</f>
        <v>0.33333333333333</v>
      </c>
      <c r="BR7" s="123">
        <v>21000</v>
      </c>
      <c r="BS7" s="124">
        <f>IFERROR(BR7/BN7,"-")</f>
        <v>7000</v>
      </c>
      <c r="BT7" s="125"/>
      <c r="BU7" s="125">
        <v>1</v>
      </c>
      <c r="BV7" s="125"/>
      <c r="BW7" s="126">
        <v>3</v>
      </c>
      <c r="BX7" s="127">
        <f>IF(P7=0,"",IF(BW7=0,"",(BW7/P7)))</f>
        <v>0.33333333333333</v>
      </c>
      <c r="BY7" s="128">
        <v>2</v>
      </c>
      <c r="BZ7" s="129">
        <f>IFERROR(BY7/BW7,"-")</f>
        <v>0.66666666666667</v>
      </c>
      <c r="CA7" s="130">
        <v>31000</v>
      </c>
      <c r="CB7" s="131">
        <f>IFERROR(CA7/BW7,"-")</f>
        <v>10333.333333333</v>
      </c>
      <c r="CC7" s="132"/>
      <c r="CD7" s="132"/>
      <c r="CE7" s="132">
        <v>2</v>
      </c>
      <c r="CF7" s="133">
        <v>3</v>
      </c>
      <c r="CG7" s="134">
        <f>IF(P7=0,"",IF(CF7=0,"",(CF7/P7)))</f>
        <v>0.33333333333333</v>
      </c>
      <c r="CH7" s="135">
        <v>1</v>
      </c>
      <c r="CI7" s="136">
        <f>IFERROR(CH7/CF7,"-")</f>
        <v>0.33333333333333</v>
      </c>
      <c r="CJ7" s="137">
        <v>13000</v>
      </c>
      <c r="CK7" s="138">
        <f>IFERROR(CJ7/CF7,"-")</f>
        <v>4333.3333333333</v>
      </c>
      <c r="CL7" s="139"/>
      <c r="CM7" s="139"/>
      <c r="CN7" s="139">
        <v>1</v>
      </c>
      <c r="CO7" s="140">
        <v>4</v>
      </c>
      <c r="CP7" s="141">
        <v>65000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/>
      <c r="J8" s="188"/>
      <c r="K8" s="81">
        <v>42</v>
      </c>
      <c r="L8" s="81">
        <v>0</v>
      </c>
      <c r="M8" s="81">
        <v>123</v>
      </c>
      <c r="N8" s="91">
        <v>8</v>
      </c>
      <c r="O8" s="92">
        <v>2</v>
      </c>
      <c r="P8" s="93">
        <f>N8+O8</f>
        <v>10</v>
      </c>
      <c r="Q8" s="82">
        <f>IFERROR(P8/M8,"-")</f>
        <v>0.08130081300813</v>
      </c>
      <c r="R8" s="81">
        <v>1</v>
      </c>
      <c r="S8" s="81">
        <v>7</v>
      </c>
      <c r="T8" s="82">
        <f>IFERROR(S8/(O8+P8),"-")</f>
        <v>0.58333333333333</v>
      </c>
      <c r="U8" s="182"/>
      <c r="V8" s="84">
        <v>1</v>
      </c>
      <c r="W8" s="82">
        <f>IF(P8=0,"-",V8/P8)</f>
        <v>0.1</v>
      </c>
      <c r="X8" s="186">
        <v>8000</v>
      </c>
      <c r="Y8" s="187">
        <f>IFERROR(X8/P8,"-")</f>
        <v>800</v>
      </c>
      <c r="Z8" s="187">
        <f>IFERROR(X8/V8,"-")</f>
        <v>8000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0.5</v>
      </c>
      <c r="BP8" s="121">
        <v>1</v>
      </c>
      <c r="BQ8" s="122">
        <f>IFERROR(BP8/BN8,"-")</f>
        <v>0.2</v>
      </c>
      <c r="BR8" s="123">
        <v>8000</v>
      </c>
      <c r="BS8" s="124">
        <f>IFERROR(BR8/BN8,"-")</f>
        <v>1600</v>
      </c>
      <c r="BT8" s="125"/>
      <c r="BU8" s="125">
        <v>1</v>
      </c>
      <c r="BV8" s="125"/>
      <c r="BW8" s="126">
        <v>1</v>
      </c>
      <c r="BX8" s="127">
        <f>IF(P8=0,"",IF(BW8=0,"",(BW8/P8)))</f>
        <v>0.1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8000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63</v>
      </c>
      <c r="L9" s="81">
        <v>31</v>
      </c>
      <c r="M9" s="81">
        <v>6</v>
      </c>
      <c r="N9" s="91">
        <v>1</v>
      </c>
      <c r="O9" s="92">
        <v>0</v>
      </c>
      <c r="P9" s="93">
        <f>N9+O9</f>
        <v>1</v>
      </c>
      <c r="Q9" s="82">
        <f>IFERROR(P9/M9,"-")</f>
        <v>0.16666666666667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53000</v>
      </c>
      <c r="Y9" s="187">
        <f>IFERROR(X9/P9,"-")</f>
        <v>53000</v>
      </c>
      <c r="Z9" s="187">
        <f>IFERROR(X9/V9,"-")</f>
        <v>53000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>
        <v>1</v>
      </c>
      <c r="BZ9" s="129">
        <f>IFERROR(BY9/BW9,"-")</f>
        <v>1</v>
      </c>
      <c r="CA9" s="130">
        <v>53000</v>
      </c>
      <c r="CB9" s="131">
        <f>IFERROR(CA9/BW9,"-")</f>
        <v>53000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53000</v>
      </c>
      <c r="CQ9" s="141">
        <v>53000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63</v>
      </c>
      <c r="G10" s="203"/>
      <c r="H10" s="90" t="s">
        <v>65</v>
      </c>
      <c r="I10" s="90"/>
      <c r="J10" s="188"/>
      <c r="K10" s="81">
        <v>20</v>
      </c>
      <c r="L10" s="81">
        <v>0</v>
      </c>
      <c r="M10" s="81">
        <v>81</v>
      </c>
      <c r="N10" s="91">
        <v>4</v>
      </c>
      <c r="O10" s="92">
        <v>0</v>
      </c>
      <c r="P10" s="93">
        <f>N10+O10</f>
        <v>4</v>
      </c>
      <c r="Q10" s="82">
        <f>IFERROR(P10/M10,"-")</f>
        <v>0.049382716049383</v>
      </c>
      <c r="R10" s="81">
        <v>1</v>
      </c>
      <c r="S10" s="81">
        <v>2</v>
      </c>
      <c r="T10" s="82">
        <f>IFERROR(S10/(O10+P10),"-")</f>
        <v>0.5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0.25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74</v>
      </c>
      <c r="E11" s="203" t="s">
        <v>75</v>
      </c>
      <c r="F11" s="203" t="s">
        <v>68</v>
      </c>
      <c r="G11" s="203"/>
      <c r="H11" s="90"/>
      <c r="I11" s="90"/>
      <c r="J11" s="188"/>
      <c r="K11" s="81">
        <v>57</v>
      </c>
      <c r="L11" s="81">
        <v>14</v>
      </c>
      <c r="M11" s="81">
        <v>20</v>
      </c>
      <c r="N11" s="91">
        <v>4</v>
      </c>
      <c r="O11" s="92">
        <v>0</v>
      </c>
      <c r="P11" s="93">
        <f>N11+O11</f>
        <v>4</v>
      </c>
      <c r="Q11" s="82">
        <f>IFERROR(P11/M11,"-")</f>
        <v>0.2</v>
      </c>
      <c r="R11" s="81">
        <v>1</v>
      </c>
      <c r="S11" s="81">
        <v>2</v>
      </c>
      <c r="T11" s="82">
        <f>IFERROR(S11/(O11+P11),"-")</f>
        <v>0.5</v>
      </c>
      <c r="U11" s="182"/>
      <c r="V11" s="84">
        <v>1</v>
      </c>
      <c r="W11" s="82">
        <f>IF(P11=0,"-",V11/P11)</f>
        <v>0.25</v>
      </c>
      <c r="X11" s="186">
        <v>3000</v>
      </c>
      <c r="Y11" s="187">
        <f>IFERROR(X11/P11,"-")</f>
        <v>750</v>
      </c>
      <c r="Z11" s="187">
        <f>IFERROR(X11/V11,"-")</f>
        <v>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>
        <v>1</v>
      </c>
      <c r="BH11" s="114">
        <f>IFERROR(BG11/BE11,"-")</f>
        <v>1</v>
      </c>
      <c r="BI11" s="115">
        <v>3000</v>
      </c>
      <c r="BJ11" s="116">
        <f>IFERROR(BI11/BE11,"-")</f>
        <v>3000</v>
      </c>
      <c r="BK11" s="117">
        <v>1</v>
      </c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3</v>
      </c>
      <c r="BX11" s="127">
        <f>IF(P11=0,"",IF(BW11=0,"",(BW11/P11)))</f>
        <v>0.75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78</v>
      </c>
      <c r="E12" s="203" t="s">
        <v>79</v>
      </c>
      <c r="F12" s="203" t="s">
        <v>63</v>
      </c>
      <c r="G12" s="203"/>
      <c r="H12" s="90" t="s">
        <v>65</v>
      </c>
      <c r="I12" s="90"/>
      <c r="J12" s="188"/>
      <c r="K12" s="81">
        <v>20</v>
      </c>
      <c r="L12" s="81">
        <v>0</v>
      </c>
      <c r="M12" s="81">
        <v>75</v>
      </c>
      <c r="N12" s="91">
        <v>8</v>
      </c>
      <c r="O12" s="92">
        <v>0</v>
      </c>
      <c r="P12" s="93">
        <f>N12+O12</f>
        <v>8</v>
      </c>
      <c r="Q12" s="82">
        <f>IFERROR(P12/M12,"-")</f>
        <v>0.10666666666667</v>
      </c>
      <c r="R12" s="81">
        <v>0</v>
      </c>
      <c r="S12" s="81">
        <v>3</v>
      </c>
      <c r="T12" s="82">
        <f>IFERROR(S12/(O12+P12),"-")</f>
        <v>0.375</v>
      </c>
      <c r="U12" s="182"/>
      <c r="V12" s="84">
        <v>2</v>
      </c>
      <c r="W12" s="82">
        <f>IF(P12=0,"-",V12/P12)</f>
        <v>0.25</v>
      </c>
      <c r="X12" s="186">
        <v>8000</v>
      </c>
      <c r="Y12" s="187">
        <f>IFERROR(X12/P12,"-")</f>
        <v>1000</v>
      </c>
      <c r="Z12" s="187">
        <f>IFERROR(X12/V12,"-")</f>
        <v>4000</v>
      </c>
      <c r="AA12" s="188"/>
      <c r="AB12" s="85"/>
      <c r="AC12" s="79"/>
      <c r="AD12" s="94">
        <v>1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0.25</v>
      </c>
      <c r="AO12" s="100">
        <v>1</v>
      </c>
      <c r="AP12" s="102">
        <f>IFERROR(AP12/AM12,"-")</f>
        <v>0</v>
      </c>
      <c r="AQ12" s="103">
        <v>5000</v>
      </c>
      <c r="AR12" s="104">
        <f>IFERROR(AQ12/AM12,"-")</f>
        <v>2500</v>
      </c>
      <c r="AS12" s="105">
        <v>1</v>
      </c>
      <c r="AT12" s="105"/>
      <c r="AU12" s="105"/>
      <c r="AV12" s="106">
        <v>1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0.25</v>
      </c>
      <c r="BG12" s="112">
        <v>1</v>
      </c>
      <c r="BH12" s="114">
        <f>IFERROR(BG12/BE12,"-")</f>
        <v>0.5</v>
      </c>
      <c r="BI12" s="115">
        <v>3000</v>
      </c>
      <c r="BJ12" s="116">
        <f>IFERROR(BI12/BE12,"-")</f>
        <v>1500</v>
      </c>
      <c r="BK12" s="117">
        <v>1</v>
      </c>
      <c r="BL12" s="117"/>
      <c r="BM12" s="117"/>
      <c r="BN12" s="119">
        <v>1</v>
      </c>
      <c r="BO12" s="120">
        <f>IF(P12=0,"",IF(BN12=0,"",(BN12/P12)))</f>
        <v>0.125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0.125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8000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78</v>
      </c>
      <c r="E13" s="203" t="s">
        <v>79</v>
      </c>
      <c r="F13" s="203" t="s">
        <v>68</v>
      </c>
      <c r="G13" s="203"/>
      <c r="H13" s="90"/>
      <c r="I13" s="90"/>
      <c r="J13" s="188"/>
      <c r="K13" s="81">
        <v>62</v>
      </c>
      <c r="L13" s="81">
        <v>29</v>
      </c>
      <c r="M13" s="81">
        <v>22</v>
      </c>
      <c r="N13" s="91">
        <v>6</v>
      </c>
      <c r="O13" s="92">
        <v>0</v>
      </c>
      <c r="P13" s="93">
        <f>N13+O13</f>
        <v>6</v>
      </c>
      <c r="Q13" s="82">
        <f>IFERROR(P13/M13,"-")</f>
        <v>0.27272727272727</v>
      </c>
      <c r="R13" s="81">
        <v>2</v>
      </c>
      <c r="S13" s="81">
        <v>2</v>
      </c>
      <c r="T13" s="82">
        <f>IFERROR(S13/(O13+P13),"-")</f>
        <v>0.33333333333333</v>
      </c>
      <c r="U13" s="182"/>
      <c r="V13" s="84">
        <v>4</v>
      </c>
      <c r="W13" s="82">
        <f>IF(P13=0,"-",V13/P13)</f>
        <v>0.66666666666667</v>
      </c>
      <c r="X13" s="186">
        <v>152000</v>
      </c>
      <c r="Y13" s="187">
        <f>IFERROR(X13/P13,"-")</f>
        <v>25333.333333333</v>
      </c>
      <c r="Z13" s="187">
        <f>IFERROR(X13/V13,"-")</f>
        <v>38000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0.16666666666667</v>
      </c>
      <c r="BP13" s="121">
        <v>1</v>
      </c>
      <c r="BQ13" s="122">
        <f>IFERROR(BP13/BN13,"-")</f>
        <v>1</v>
      </c>
      <c r="BR13" s="123">
        <v>8000</v>
      </c>
      <c r="BS13" s="124">
        <f>IFERROR(BR13/BN13,"-")</f>
        <v>8000</v>
      </c>
      <c r="BT13" s="125"/>
      <c r="BU13" s="125">
        <v>1</v>
      </c>
      <c r="BV13" s="125"/>
      <c r="BW13" s="126">
        <v>3</v>
      </c>
      <c r="BX13" s="127">
        <f>IF(P13=0,"",IF(BW13=0,"",(BW13/P13)))</f>
        <v>0.5</v>
      </c>
      <c r="BY13" s="128">
        <v>1</v>
      </c>
      <c r="BZ13" s="129">
        <f>IFERROR(BY13/BW13,"-")</f>
        <v>0.33333333333333</v>
      </c>
      <c r="CA13" s="130">
        <v>21000</v>
      </c>
      <c r="CB13" s="131">
        <f>IFERROR(CA13/BW13,"-")</f>
        <v>7000</v>
      </c>
      <c r="CC13" s="132"/>
      <c r="CD13" s="132"/>
      <c r="CE13" s="132">
        <v>1</v>
      </c>
      <c r="CF13" s="133">
        <v>2</v>
      </c>
      <c r="CG13" s="134">
        <f>IF(P13=0,"",IF(CF13=0,"",(CF13/P13)))</f>
        <v>0.33333333333333</v>
      </c>
      <c r="CH13" s="135">
        <v>2</v>
      </c>
      <c r="CI13" s="136">
        <f>IFERROR(CH13/CF13,"-")</f>
        <v>1</v>
      </c>
      <c r="CJ13" s="137">
        <v>123000</v>
      </c>
      <c r="CK13" s="138">
        <f>IFERROR(CJ13/CF13,"-")</f>
        <v>61500</v>
      </c>
      <c r="CL13" s="139">
        <v>1</v>
      </c>
      <c r="CM13" s="139"/>
      <c r="CN13" s="139">
        <v>1</v>
      </c>
      <c r="CO13" s="140">
        <v>4</v>
      </c>
      <c r="CP13" s="141">
        <v>152000</v>
      </c>
      <c r="CQ13" s="141">
        <v>120000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0</v>
      </c>
      <c r="B14" s="203" t="s">
        <v>81</v>
      </c>
      <c r="C14" s="203"/>
      <c r="D14" s="203" t="s">
        <v>82</v>
      </c>
      <c r="E14" s="203" t="s">
        <v>83</v>
      </c>
      <c r="F14" s="203" t="s">
        <v>63</v>
      </c>
      <c r="G14" s="203" t="s">
        <v>84</v>
      </c>
      <c r="H14" s="90" t="s">
        <v>85</v>
      </c>
      <c r="I14" s="204" t="s">
        <v>86</v>
      </c>
      <c r="J14" s="188">
        <v>120000</v>
      </c>
      <c r="K14" s="81">
        <v>12</v>
      </c>
      <c r="L14" s="81">
        <v>0</v>
      </c>
      <c r="M14" s="81">
        <v>57</v>
      </c>
      <c r="N14" s="91">
        <v>4</v>
      </c>
      <c r="O14" s="92">
        <v>0</v>
      </c>
      <c r="P14" s="93">
        <f>N14+O14</f>
        <v>4</v>
      </c>
      <c r="Q14" s="82">
        <f>IFERROR(P14/M14,"-")</f>
        <v>0.070175438596491</v>
      </c>
      <c r="R14" s="81">
        <v>2</v>
      </c>
      <c r="S14" s="81">
        <v>1</v>
      </c>
      <c r="T14" s="82">
        <f>IFERROR(S14/(O14+P14),"-")</f>
        <v>0.25</v>
      </c>
      <c r="U14" s="182">
        <f>IFERROR(J14/SUM(P14:P15),"-")</f>
        <v>24000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-120000</v>
      </c>
      <c r="AB14" s="85">
        <f>SUM(X14:X15)/SUM(J14:J15)</f>
        <v>0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82</v>
      </c>
      <c r="E15" s="203" t="s">
        <v>83</v>
      </c>
      <c r="F15" s="203" t="s">
        <v>68</v>
      </c>
      <c r="G15" s="203"/>
      <c r="H15" s="90"/>
      <c r="I15" s="90"/>
      <c r="J15" s="188"/>
      <c r="K15" s="81">
        <v>6</v>
      </c>
      <c r="L15" s="81">
        <v>6</v>
      </c>
      <c r="M15" s="81">
        <v>8</v>
      </c>
      <c r="N15" s="91">
        <v>1</v>
      </c>
      <c r="O15" s="92">
        <v>0</v>
      </c>
      <c r="P15" s="93">
        <f>N15+O15</f>
        <v>1</v>
      </c>
      <c r="Q15" s="82">
        <f>IFERROR(P15/M15,"-")</f>
        <v>0.125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3.0733333333333</v>
      </c>
      <c r="B16" s="203" t="s">
        <v>88</v>
      </c>
      <c r="C16" s="203"/>
      <c r="D16" s="203" t="s">
        <v>82</v>
      </c>
      <c r="E16" s="203" t="s">
        <v>83</v>
      </c>
      <c r="F16" s="203" t="s">
        <v>63</v>
      </c>
      <c r="G16" s="203" t="s">
        <v>64</v>
      </c>
      <c r="H16" s="90" t="s">
        <v>85</v>
      </c>
      <c r="I16" s="204" t="s">
        <v>86</v>
      </c>
      <c r="J16" s="188">
        <v>150000</v>
      </c>
      <c r="K16" s="81">
        <v>8</v>
      </c>
      <c r="L16" s="81">
        <v>0</v>
      </c>
      <c r="M16" s="81">
        <v>49</v>
      </c>
      <c r="N16" s="91">
        <v>3</v>
      </c>
      <c r="O16" s="92">
        <v>0</v>
      </c>
      <c r="P16" s="93">
        <f>N16+O16</f>
        <v>3</v>
      </c>
      <c r="Q16" s="82">
        <f>IFERROR(P16/M16,"-")</f>
        <v>0.061224489795918</v>
      </c>
      <c r="R16" s="81">
        <v>1</v>
      </c>
      <c r="S16" s="81">
        <v>2</v>
      </c>
      <c r="T16" s="82">
        <f>IFERROR(S16/(O16+P16),"-")</f>
        <v>0.66666666666667</v>
      </c>
      <c r="U16" s="182">
        <f>IFERROR(J16/SUM(P16:P17),"-")</f>
        <v>30000</v>
      </c>
      <c r="V16" s="84">
        <v>2</v>
      </c>
      <c r="W16" s="82">
        <f>IF(P16=0,"-",V16/P16)</f>
        <v>0.66666666666667</v>
      </c>
      <c r="X16" s="186">
        <v>16000</v>
      </c>
      <c r="Y16" s="187">
        <f>IFERROR(X16/P16,"-")</f>
        <v>5333.3333333333</v>
      </c>
      <c r="Z16" s="187">
        <f>IFERROR(X16/V16,"-")</f>
        <v>8000</v>
      </c>
      <c r="AA16" s="188">
        <f>SUM(X16:X17)-SUM(J16:J17)</f>
        <v>311000</v>
      </c>
      <c r="AB16" s="85">
        <f>SUM(X16:X17)/SUM(J16:J17)</f>
        <v>3.0733333333333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>
        <v>1</v>
      </c>
      <c r="BQ16" s="122">
        <f>IFERROR(BP16/BN16,"-")</f>
        <v>1</v>
      </c>
      <c r="BR16" s="123">
        <v>13000</v>
      </c>
      <c r="BS16" s="124">
        <f>IFERROR(BR16/BN16,"-")</f>
        <v>13000</v>
      </c>
      <c r="BT16" s="125"/>
      <c r="BU16" s="125"/>
      <c r="BV16" s="125">
        <v>1</v>
      </c>
      <c r="BW16" s="126">
        <v>2</v>
      </c>
      <c r="BX16" s="127">
        <f>IF(P16=0,"",IF(BW16=0,"",(BW16/P16)))</f>
        <v>0.66666666666667</v>
      </c>
      <c r="BY16" s="128">
        <v>1</v>
      </c>
      <c r="BZ16" s="129">
        <f>IFERROR(BY16/BW16,"-")</f>
        <v>0.5</v>
      </c>
      <c r="CA16" s="130">
        <v>3000</v>
      </c>
      <c r="CB16" s="131">
        <f>IFERROR(CA16/BW16,"-")</f>
        <v>1500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16000</v>
      </c>
      <c r="CQ16" s="141">
        <v>13000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89</v>
      </c>
      <c r="C17" s="203"/>
      <c r="D17" s="203" t="s">
        <v>82</v>
      </c>
      <c r="E17" s="203" t="s">
        <v>83</v>
      </c>
      <c r="F17" s="203" t="s">
        <v>68</v>
      </c>
      <c r="G17" s="203"/>
      <c r="H17" s="90"/>
      <c r="I17" s="90"/>
      <c r="J17" s="188"/>
      <c r="K17" s="81">
        <v>32</v>
      </c>
      <c r="L17" s="81">
        <v>11</v>
      </c>
      <c r="M17" s="81">
        <v>7</v>
      </c>
      <c r="N17" s="91">
        <v>2</v>
      </c>
      <c r="O17" s="92">
        <v>0</v>
      </c>
      <c r="P17" s="93">
        <f>N17+O17</f>
        <v>2</v>
      </c>
      <c r="Q17" s="82">
        <f>IFERROR(P17/M17,"-")</f>
        <v>0.28571428571429</v>
      </c>
      <c r="R17" s="81">
        <v>1</v>
      </c>
      <c r="S17" s="81">
        <v>1</v>
      </c>
      <c r="T17" s="82">
        <f>IFERROR(S17/(O17+P17),"-")</f>
        <v>0.5</v>
      </c>
      <c r="U17" s="182"/>
      <c r="V17" s="84">
        <v>2</v>
      </c>
      <c r="W17" s="82">
        <f>IF(P17=0,"-",V17/P17)</f>
        <v>1</v>
      </c>
      <c r="X17" s="186">
        <v>445000</v>
      </c>
      <c r="Y17" s="187">
        <f>IFERROR(X17/P17,"-")</f>
        <v>222500</v>
      </c>
      <c r="Z17" s="187">
        <f>IFERROR(X17/V17,"-")</f>
        <v>222500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2</v>
      </c>
      <c r="CG17" s="134">
        <f>IF(P17=0,"",IF(CF17=0,"",(CF17/P17)))</f>
        <v>1</v>
      </c>
      <c r="CH17" s="135">
        <v>2</v>
      </c>
      <c r="CI17" s="136">
        <f>IFERROR(CH17/CF17,"-")</f>
        <v>1</v>
      </c>
      <c r="CJ17" s="137">
        <v>445000</v>
      </c>
      <c r="CK17" s="138">
        <f>IFERROR(CJ17/CF17,"-")</f>
        <v>222500</v>
      </c>
      <c r="CL17" s="139"/>
      <c r="CM17" s="139"/>
      <c r="CN17" s="139">
        <v>2</v>
      </c>
      <c r="CO17" s="140">
        <v>2</v>
      </c>
      <c r="CP17" s="141">
        <v>445000</v>
      </c>
      <c r="CQ17" s="141">
        <v>407000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7"/>
      <c r="C18" s="88"/>
      <c r="D18" s="88"/>
      <c r="E18" s="88"/>
      <c r="F18" s="89"/>
      <c r="G18" s="90"/>
      <c r="H18" s="90"/>
      <c r="I18" s="90"/>
      <c r="J18" s="192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59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30"/>
      <c r="B19" s="37"/>
      <c r="C19" s="21"/>
      <c r="D19" s="21"/>
      <c r="E19" s="21"/>
      <c r="F19" s="22"/>
      <c r="G19" s="36"/>
      <c r="H19" s="36"/>
      <c r="I19" s="75"/>
      <c r="J19" s="193"/>
      <c r="K19" s="34"/>
      <c r="L19" s="34"/>
      <c r="M19" s="31"/>
      <c r="N19" s="23"/>
      <c r="O19" s="23"/>
      <c r="P19" s="23"/>
      <c r="Q19" s="33"/>
      <c r="R19" s="32"/>
      <c r="S19" s="23"/>
      <c r="T19" s="32"/>
      <c r="U19" s="183"/>
      <c r="V19" s="25"/>
      <c r="W19" s="25"/>
      <c r="X19" s="189"/>
      <c r="Y19" s="189"/>
      <c r="Z19" s="189"/>
      <c r="AA19" s="189"/>
      <c r="AB19" s="33"/>
      <c r="AC19" s="61"/>
      <c r="AD19" s="63"/>
      <c r="AE19" s="64"/>
      <c r="AF19" s="63"/>
      <c r="AG19" s="67"/>
      <c r="AH19" s="68"/>
      <c r="AI19" s="69"/>
      <c r="AJ19" s="70"/>
      <c r="AK19" s="70"/>
      <c r="AL19" s="70"/>
      <c r="AM19" s="63"/>
      <c r="AN19" s="64"/>
      <c r="AO19" s="63"/>
      <c r="AP19" s="67"/>
      <c r="AQ19" s="68"/>
      <c r="AR19" s="69"/>
      <c r="AS19" s="70"/>
      <c r="AT19" s="70"/>
      <c r="AU19" s="70"/>
      <c r="AV19" s="63"/>
      <c r="AW19" s="64"/>
      <c r="AX19" s="63"/>
      <c r="AY19" s="67"/>
      <c r="AZ19" s="68"/>
      <c r="BA19" s="69"/>
      <c r="BB19" s="70"/>
      <c r="BC19" s="70"/>
      <c r="BD19" s="70"/>
      <c r="BE19" s="63"/>
      <c r="BF19" s="64"/>
      <c r="BG19" s="63"/>
      <c r="BH19" s="67"/>
      <c r="BI19" s="68"/>
      <c r="BJ19" s="69"/>
      <c r="BK19" s="70"/>
      <c r="BL19" s="70"/>
      <c r="BM19" s="70"/>
      <c r="BN19" s="65"/>
      <c r="BO19" s="66"/>
      <c r="BP19" s="63"/>
      <c r="BQ19" s="67"/>
      <c r="BR19" s="68"/>
      <c r="BS19" s="69"/>
      <c r="BT19" s="70"/>
      <c r="BU19" s="70"/>
      <c r="BV19" s="70"/>
      <c r="BW19" s="65"/>
      <c r="BX19" s="66"/>
      <c r="BY19" s="63"/>
      <c r="BZ19" s="67"/>
      <c r="CA19" s="68"/>
      <c r="CB19" s="69"/>
      <c r="CC19" s="70"/>
      <c r="CD19" s="70"/>
      <c r="CE19" s="70"/>
      <c r="CF19" s="65"/>
      <c r="CG19" s="66"/>
      <c r="CH19" s="63"/>
      <c r="CI19" s="67"/>
      <c r="CJ19" s="68"/>
      <c r="CK19" s="69"/>
      <c r="CL19" s="70"/>
      <c r="CM19" s="70"/>
      <c r="CN19" s="70"/>
      <c r="CO19" s="71"/>
      <c r="CP19" s="68"/>
      <c r="CQ19" s="68"/>
      <c r="CR19" s="68"/>
      <c r="CS19" s="72"/>
    </row>
    <row r="20" spans="1:98">
      <c r="A20" s="19">
        <f>AB20</f>
        <v>1.2507462686567</v>
      </c>
      <c r="B20" s="39"/>
      <c r="C20" s="39"/>
      <c r="D20" s="39"/>
      <c r="E20" s="39"/>
      <c r="F20" s="39"/>
      <c r="G20" s="40" t="s">
        <v>90</v>
      </c>
      <c r="H20" s="40"/>
      <c r="I20" s="40"/>
      <c r="J20" s="190">
        <f>SUM(J6:J19)</f>
        <v>670000</v>
      </c>
      <c r="K20" s="41">
        <f>SUM(K6:K19)</f>
        <v>454</v>
      </c>
      <c r="L20" s="41">
        <f>SUM(L6:L19)</f>
        <v>123</v>
      </c>
      <c r="M20" s="41">
        <f>SUM(M6:M19)</f>
        <v>558</v>
      </c>
      <c r="N20" s="41">
        <f>SUM(N6:N19)</f>
        <v>56</v>
      </c>
      <c r="O20" s="41">
        <f>SUM(O6:O19)</f>
        <v>2</v>
      </c>
      <c r="P20" s="41">
        <f>SUM(P6:P19)</f>
        <v>58</v>
      </c>
      <c r="Q20" s="42">
        <f>IFERROR(P20/M20,"-")</f>
        <v>0.10394265232975</v>
      </c>
      <c r="R20" s="78">
        <f>SUM(R6:R19)</f>
        <v>18</v>
      </c>
      <c r="S20" s="78">
        <f>SUM(S6:S19)</f>
        <v>22</v>
      </c>
      <c r="T20" s="42">
        <f>IFERROR(R20/P20,"-")</f>
        <v>0.31034482758621</v>
      </c>
      <c r="U20" s="184">
        <f>IFERROR(J20/P20,"-")</f>
        <v>11551.724137931</v>
      </c>
      <c r="V20" s="44">
        <f>SUM(V6:V19)</f>
        <v>18</v>
      </c>
      <c r="W20" s="42">
        <f>IFERROR(V20/P20,"-")</f>
        <v>0.31034482758621</v>
      </c>
      <c r="X20" s="190">
        <f>SUM(X6:X19)</f>
        <v>838000</v>
      </c>
      <c r="Y20" s="190">
        <f>IFERROR(X20/P20,"-")</f>
        <v>14448.275862069</v>
      </c>
      <c r="Z20" s="190">
        <f>IFERROR(X20/V20,"-")</f>
        <v>46555.555555556</v>
      </c>
      <c r="AA20" s="190">
        <f>X20-J20</f>
        <v>168000</v>
      </c>
      <c r="AB20" s="47">
        <f>X20/J20</f>
        <v>1.2507462686567</v>
      </c>
      <c r="AC20" s="60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