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<sst xmlns="http://schemas.openxmlformats.org/spreadsheetml/2006/main" uniqueCount="111">
  <si>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</si>
  <si>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</si>
  <si>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</si>
  <si>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</si>
  <si>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</si>
  <si>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</si>
  <si>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</si>
  <si>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</si>
  <si>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</si>
  <si>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</si>
  <si>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</si>
  <si>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</si>
  <si>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</si>
  <si>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</si>
  <si>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</si>
  <si>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</si>
  <si>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</si>
  <si>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</si>
  <si>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</si>
  <si>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</si>
  <si>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</si>
  <si>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</si>
  <si>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</si>
  <si>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</si>
  <si>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04月</t>
  </si>
  <si>
    <t>どきどき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</si>
  <si>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</si>
  <si>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</si>
  <si>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</si>
  <si>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</si>
  <si>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</si>
  <si>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</si>
  <si>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</si>
  <si>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</si>
  <si>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</si>
  <si>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</si>
  <si>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</si>
  <si>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</si>
  <si>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</si>
  <si>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</si>
  <si>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</si>
  <si>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</si>
  <si>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</si>
  <si>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</si>
  <si>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</si>
  <si>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</si>
  <si>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</si>
  <si>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</si>
  <si>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</si>
  <si>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</si>
  <si>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</si>
  <si>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</si>
  <si>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</si>
  <si>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</si>
  <si>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</si>
  <si>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</si>
  <si>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</si>
  <si>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</si>
  <si>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</si>
  <si>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</si>
  <si>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sd2033</t>
  </si>
  <si>
    <t>①デリヘル版3（塩見彩）</t>
  </si>
  <si>
    <t>①もう50代の熟女だけど</t>
  </si>
  <si>
    <t>lp02</t>
  </si>
  <si>
    <t>東スポ 8回セット</t>
  </si>
  <si>
    <t>全2段金土</t>
  </si>
  <si>
    <t>4/1～</t>
  </si>
  <si>
    <t>sd2034</t>
  </si>
  <si>
    <t>空電</t>
  </si>
  <si>
    <t>sd2035</t>
  </si>
  <si>
    <t>②Secondストーリー2（塩見彩）</t>
  </si>
  <si>
    <t>②ほんわかゆるふわ熟女と会えるなんて大当たり！</t>
  </si>
  <si>
    <t>sd2036</t>
  </si>
  <si>
    <t>sd2037</t>
  </si>
  <si>
    <t>③旧デイリー風（塩見彩）</t>
  </si>
  <si>
    <t>③日本の恋愛結婚サイト番付第1位に推薦します</t>
  </si>
  <si>
    <t>sd2038</t>
  </si>
  <si>
    <t>sd2039</t>
  </si>
  <si>
    <t>①黒：右女3（塩見彩）</t>
  </si>
  <si>
    <t>206「【2022年版最新】マジかよ！70歳でも会えちゃう神サイト」</t>
  </si>
  <si>
    <t>スポニチ関東</t>
  </si>
  <si>
    <t>半2段つかみ20段保証</t>
  </si>
  <si>
    <t>20段保証</t>
  </si>
  <si>
    <t>sd2040</t>
  </si>
  <si>
    <t>sd2041</t>
  </si>
  <si>
    <t>②興奮版（塩見彩）</t>
  </si>
  <si>
    <t>207「人生で一度は訪れたい出会いの老舗〇〇」</t>
  </si>
  <si>
    <t>sd2042</t>
  </si>
  <si>
    <t>sd2043</t>
  </si>
  <si>
    <t>208「前代未聞！出会いっぱなし」</t>
  </si>
  <si>
    <t>sd2044</t>
  </si>
  <si>
    <t>sd2045</t>
  </si>
  <si>
    <t>④大正版（塩見彩）</t>
  </si>
  <si>
    <t>50〜70代男性限定熟女好きな男性募集中</t>
  </si>
  <si>
    <t>sd2046</t>
  </si>
  <si>
    <t>sd2047</t>
  </si>
  <si>
    <t>①旧デイリー風（塩見彩）</t>
  </si>
  <si>
    <t>①70歳までの出会いリクルート</t>
  </si>
  <si>
    <t>ニッカン西部</t>
  </si>
  <si>
    <t>1～10日</t>
  </si>
  <si>
    <t>sd2048</t>
  </si>
  <si>
    <t>sd2049</t>
  </si>
  <si>
    <t>②ナンパ不要美熟女ホイホイの神サイト</t>
  </si>
  <si>
    <t>11～20日</t>
  </si>
  <si>
    <t>sd2050</t>
  </si>
  <si>
    <t>sd2051</t>
  </si>
  <si>
    <t>③右女3（塩見彩）</t>
  </si>
  <si>
    <t>③出会い史上、最もブックマークされた出会いのサイト</t>
  </si>
  <si>
    <t>21～31日</t>
  </si>
  <si>
    <t>sd2052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</si>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</sst>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20</v>
      </c>
      <c r="D6" s="195">
        <v>1100000</v>
      </c>
      <c r="E6" s="81">
        <v>682</v>
      </c>
      <c r="F6" s="81">
        <v>238</v>
      </c>
      <c r="G6" s="81">
        <v>1058</v>
      </c>
      <c r="H6" s="91">
        <v>88</v>
      </c>
      <c r="I6" s="92">
        <v>0</v>
      </c>
      <c r="J6" s="145">
        <f>H6+I6</f>
        <v>88</v>
      </c>
      <c r="K6" s="82">
        <f>IFERROR(J6/G6,"-")</f>
        <v>0.083175803402647</v>
      </c>
      <c r="L6" s="81">
        <v>30</v>
      </c>
      <c r="M6" s="81">
        <v>20</v>
      </c>
      <c r="N6" s="82">
        <f>IFERROR(L6/J6,"-")</f>
        <v>0.34090909090909</v>
      </c>
      <c r="O6" s="83">
        <f>IFERROR(D6/J6,"-")</f>
        <v>12500</v>
      </c>
      <c r="P6" s="84">
        <v>26</v>
      </c>
      <c r="Q6" s="82">
        <f>IFERROR(P6/J6,"-")</f>
        <v>0.29545454545455</v>
      </c>
      <c r="R6" s="200">
        <v>2152000</v>
      </c>
      <c r="S6" s="201">
        <f>IFERROR(R6/J6,"-")</f>
        <v>24454.545454545</v>
      </c>
      <c r="T6" s="201">
        <f>IFERROR(R6/P6,"-")</f>
        <v>82769.230769231</v>
      </c>
      <c r="U6" s="195">
        <f>IFERROR(R6-D6,"-")</f>
        <v>1052000</v>
      </c>
      <c r="V6" s="85">
        <f>R6/D6</f>
        <v>1.9563636363636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1100000</v>
      </c>
      <c r="E9" s="41">
        <f>SUM(E6:E7)</f>
        <v>682</v>
      </c>
      <c r="F9" s="41">
        <f>SUM(F6:F7)</f>
        <v>238</v>
      </c>
      <c r="G9" s="41">
        <f>SUM(G6:G7)</f>
        <v>1058</v>
      </c>
      <c r="H9" s="41">
        <f>SUM(H6:H7)</f>
        <v>88</v>
      </c>
      <c r="I9" s="41">
        <f>SUM(I6:I7)</f>
        <v>0</v>
      </c>
      <c r="J9" s="41">
        <f>SUM(J6:J7)</f>
        <v>88</v>
      </c>
      <c r="K9" s="42">
        <f>IFERROR(J9/G9,"-")</f>
        <v>0.083175803402647</v>
      </c>
      <c r="L9" s="78">
        <f>SUM(L6:L7)</f>
        <v>30</v>
      </c>
      <c r="M9" s="78">
        <f>SUM(M6:M7)</f>
        <v>20</v>
      </c>
      <c r="N9" s="42">
        <f>IFERROR(L9/J9,"-")</f>
        <v>0.34090909090909</v>
      </c>
      <c r="O9" s="43">
        <f>IFERROR(D9/J9,"-")</f>
        <v>12500</v>
      </c>
      <c r="P9" s="44">
        <f>SUM(P6:P7)</f>
        <v>26</v>
      </c>
      <c r="Q9" s="42">
        <f>IFERROR(P9/J9,"-")</f>
        <v>0.29545454545455</v>
      </c>
      <c r="R9" s="45">
        <f>SUM(R6:R7)</f>
        <v>2152000</v>
      </c>
      <c r="S9" s="45">
        <f>IFERROR(R9/J9,"-")</f>
        <v>24454.545454545</v>
      </c>
      <c r="T9" s="45">
        <f>IFERROR(R9/P9,"-")</f>
        <v>82769.230769231</v>
      </c>
      <c r="U9" s="46">
        <f>SUM(U6:U7)</f>
        <v>1052000</v>
      </c>
      <c r="V9" s="47">
        <f>IFERROR(R9/D9,"-")</f>
        <v>1.9563636363636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2.01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 t="s">
        <v>66</v>
      </c>
      <c r="J6" s="188">
        <v>500000</v>
      </c>
      <c r="K6" s="81">
        <v>19</v>
      </c>
      <c r="L6" s="81">
        <v>0</v>
      </c>
      <c r="M6" s="81">
        <v>219</v>
      </c>
      <c r="N6" s="91">
        <v>8</v>
      </c>
      <c r="O6" s="92">
        <v>0</v>
      </c>
      <c r="P6" s="93">
        <f>N6+O6</f>
        <v>8</v>
      </c>
      <c r="Q6" s="82">
        <f>IFERROR(P6/M6,"-")</f>
        <v>0.036529680365297</v>
      </c>
      <c r="R6" s="81">
        <v>3</v>
      </c>
      <c r="S6" s="81">
        <v>2</v>
      </c>
      <c r="T6" s="82">
        <f>IFERROR(S6/(O6+P6),"-")</f>
        <v>0.25</v>
      </c>
      <c r="U6" s="182">
        <f>IFERROR(J6/SUM(P6:P11),"-")</f>
        <v>16666.666666667</v>
      </c>
      <c r="V6" s="84">
        <v>6</v>
      </c>
      <c r="W6" s="82">
        <f>IF(P6=0,"-",V6/P6)</f>
        <v>0.75</v>
      </c>
      <c r="X6" s="186">
        <v>242000</v>
      </c>
      <c r="Y6" s="187">
        <f>IFERROR(X6/P6,"-")</f>
        <v>30250</v>
      </c>
      <c r="Z6" s="187">
        <f>IFERROR(X6/V6,"-")</f>
        <v>40333.333333333</v>
      </c>
      <c r="AA6" s="188">
        <f>SUM(X6:X11)-SUM(J6:J11)</f>
        <v>505000</v>
      </c>
      <c r="AB6" s="85">
        <f>SUM(X6:X11)/SUM(J6:J11)</f>
        <v>2.01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0.125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4</v>
      </c>
      <c r="BO6" s="120">
        <f>IF(P6=0,"",IF(BN6=0,"",(BN6/P6)))</f>
        <v>0.5</v>
      </c>
      <c r="BP6" s="121">
        <v>4</v>
      </c>
      <c r="BQ6" s="122">
        <f>IFERROR(BP6/BN6,"-")</f>
        <v>1</v>
      </c>
      <c r="BR6" s="123">
        <v>206000</v>
      </c>
      <c r="BS6" s="124">
        <f>IFERROR(BR6/BN6,"-")</f>
        <v>51500</v>
      </c>
      <c r="BT6" s="125">
        <v>2</v>
      </c>
      <c r="BU6" s="125"/>
      <c r="BV6" s="125">
        <v>2</v>
      </c>
      <c r="BW6" s="126">
        <v>3</v>
      </c>
      <c r="BX6" s="127">
        <f>IF(P6=0,"",IF(BW6=0,"",(BW6/P6)))</f>
        <v>0.375</v>
      </c>
      <c r="BY6" s="128">
        <v>2</v>
      </c>
      <c r="BZ6" s="129">
        <f>IFERROR(BY6/BW6,"-")</f>
        <v>0.66666666666667</v>
      </c>
      <c r="CA6" s="130">
        <v>36000</v>
      </c>
      <c r="CB6" s="131">
        <f>IFERROR(CA6/BW6,"-")</f>
        <v>12000</v>
      </c>
      <c r="CC6" s="132"/>
      <c r="CD6" s="132">
        <v>1</v>
      </c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6</v>
      </c>
      <c r="CP6" s="141">
        <v>242000</v>
      </c>
      <c r="CQ6" s="141">
        <v>120000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101</v>
      </c>
      <c r="L7" s="81">
        <v>40</v>
      </c>
      <c r="M7" s="81">
        <v>56</v>
      </c>
      <c r="N7" s="91">
        <v>8</v>
      </c>
      <c r="O7" s="92">
        <v>0</v>
      </c>
      <c r="P7" s="93">
        <f>N7+O7</f>
        <v>8</v>
      </c>
      <c r="Q7" s="82">
        <f>IFERROR(P7/M7,"-")</f>
        <v>0.14285714285714</v>
      </c>
      <c r="R7" s="81">
        <v>2</v>
      </c>
      <c r="S7" s="81">
        <v>4</v>
      </c>
      <c r="T7" s="82">
        <f>IFERROR(S7/(O7+P7),"-")</f>
        <v>0.5</v>
      </c>
      <c r="U7" s="182"/>
      <c r="V7" s="84">
        <v>1</v>
      </c>
      <c r="W7" s="82">
        <f>IF(P7=0,"-",V7/P7)</f>
        <v>0.125</v>
      </c>
      <c r="X7" s="186">
        <v>5000</v>
      </c>
      <c r="Y7" s="187">
        <f>IFERROR(X7/P7,"-")</f>
        <v>625</v>
      </c>
      <c r="Z7" s="187">
        <f>IFERROR(X7/V7,"-")</f>
        <v>5000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2</v>
      </c>
      <c r="BF7" s="113">
        <f>IF(P7=0,"",IF(BE7=0,"",(BE7/P7)))</f>
        <v>0.25</v>
      </c>
      <c r="BG7" s="112">
        <v>1</v>
      </c>
      <c r="BH7" s="114">
        <f>IFERROR(BG7/BE7,"-")</f>
        <v>0.5</v>
      </c>
      <c r="BI7" s="115">
        <v>5000</v>
      </c>
      <c r="BJ7" s="116">
        <f>IFERROR(BI7/BE7,"-")</f>
        <v>2500</v>
      </c>
      <c r="BK7" s="117">
        <v>1</v>
      </c>
      <c r="BL7" s="117"/>
      <c r="BM7" s="117"/>
      <c r="BN7" s="119">
        <v>3</v>
      </c>
      <c r="BO7" s="120">
        <f>IF(P7=0,"",IF(BN7=0,"",(BN7/P7)))</f>
        <v>0.375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0.25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0.125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1</v>
      </c>
      <c r="CP7" s="141">
        <v>5000</v>
      </c>
      <c r="CQ7" s="141">
        <v>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69</v>
      </c>
      <c r="C8" s="203"/>
      <c r="D8" s="203" t="s">
        <v>70</v>
      </c>
      <c r="E8" s="203" t="s">
        <v>71</v>
      </c>
      <c r="F8" s="203" t="s">
        <v>63</v>
      </c>
      <c r="G8" s="203"/>
      <c r="H8" s="90" t="s">
        <v>65</v>
      </c>
      <c r="I8" s="90"/>
      <c r="J8" s="188"/>
      <c r="K8" s="81">
        <v>15</v>
      </c>
      <c r="L8" s="81">
        <v>0</v>
      </c>
      <c r="M8" s="81">
        <v>96</v>
      </c>
      <c r="N8" s="91">
        <v>6</v>
      </c>
      <c r="O8" s="92">
        <v>0</v>
      </c>
      <c r="P8" s="93">
        <f>N8+O8</f>
        <v>6</v>
      </c>
      <c r="Q8" s="82">
        <f>IFERROR(P8/M8,"-")</f>
        <v>0.0625</v>
      </c>
      <c r="R8" s="81">
        <v>2</v>
      </c>
      <c r="S8" s="81">
        <v>0</v>
      </c>
      <c r="T8" s="82">
        <f>IFERROR(S8/(O8+P8),"-")</f>
        <v>0</v>
      </c>
      <c r="U8" s="182"/>
      <c r="V8" s="84">
        <v>1</v>
      </c>
      <c r="W8" s="82">
        <f>IF(P8=0,"-",V8/P8)</f>
        <v>0.16666666666667</v>
      </c>
      <c r="X8" s="186">
        <v>35000</v>
      </c>
      <c r="Y8" s="187">
        <f>IFERROR(X8/P8,"-")</f>
        <v>5833.3333333333</v>
      </c>
      <c r="Z8" s="187">
        <f>IFERROR(X8/V8,"-")</f>
        <v>35000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2</v>
      </c>
      <c r="BF8" s="113">
        <f>IF(P8=0,"",IF(BE8=0,"",(BE8/P8)))</f>
        <v>0.33333333333333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3</v>
      </c>
      <c r="BO8" s="120">
        <f>IF(P8=0,"",IF(BN8=0,"",(BN8/P8)))</f>
        <v>0.5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0.16666666666667</v>
      </c>
      <c r="BY8" s="128">
        <v>1</v>
      </c>
      <c r="BZ8" s="129">
        <f>IFERROR(BY8/BW8,"-")</f>
        <v>1</v>
      </c>
      <c r="CA8" s="130">
        <v>35000</v>
      </c>
      <c r="CB8" s="131">
        <f>IFERROR(CA8/BW8,"-")</f>
        <v>35000</v>
      </c>
      <c r="CC8" s="132"/>
      <c r="CD8" s="132"/>
      <c r="CE8" s="132">
        <v>1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35000</v>
      </c>
      <c r="CQ8" s="141">
        <v>35000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70</v>
      </c>
      <c r="E9" s="203" t="s">
        <v>71</v>
      </c>
      <c r="F9" s="203" t="s">
        <v>68</v>
      </c>
      <c r="G9" s="203"/>
      <c r="H9" s="90"/>
      <c r="I9" s="90"/>
      <c r="J9" s="188"/>
      <c r="K9" s="81">
        <v>43</v>
      </c>
      <c r="L9" s="81">
        <v>23</v>
      </c>
      <c r="M9" s="81">
        <v>15</v>
      </c>
      <c r="N9" s="91">
        <v>4</v>
      </c>
      <c r="O9" s="92">
        <v>0</v>
      </c>
      <c r="P9" s="93">
        <f>N9+O9</f>
        <v>4</v>
      </c>
      <c r="Q9" s="82">
        <f>IFERROR(P9/M9,"-")</f>
        <v>0.26666666666667</v>
      </c>
      <c r="R9" s="81">
        <v>2</v>
      </c>
      <c r="S9" s="81">
        <v>1</v>
      </c>
      <c r="T9" s="82">
        <f>IFERROR(S9/(O9+P9),"-")</f>
        <v>0.25</v>
      </c>
      <c r="U9" s="182"/>
      <c r="V9" s="84">
        <v>3</v>
      </c>
      <c r="W9" s="82">
        <f>IF(P9=0,"-",V9/P9)</f>
        <v>0.75</v>
      </c>
      <c r="X9" s="186">
        <v>723000</v>
      </c>
      <c r="Y9" s="187">
        <f>IFERROR(X9/P9,"-")</f>
        <v>180750</v>
      </c>
      <c r="Z9" s="187">
        <f>IFERROR(X9/V9,"-")</f>
        <v>241000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>
        <v>2</v>
      </c>
      <c r="BX9" s="127">
        <f>IF(P9=0,"",IF(BW9=0,"",(BW9/P9)))</f>
        <v>0.5</v>
      </c>
      <c r="BY9" s="128">
        <v>2</v>
      </c>
      <c r="BZ9" s="129">
        <f>IFERROR(BY9/BW9,"-")</f>
        <v>1</v>
      </c>
      <c r="CA9" s="130">
        <v>703000</v>
      </c>
      <c r="CB9" s="131">
        <f>IFERROR(CA9/BW9,"-")</f>
        <v>351500</v>
      </c>
      <c r="CC9" s="132"/>
      <c r="CD9" s="132"/>
      <c r="CE9" s="132">
        <v>2</v>
      </c>
      <c r="CF9" s="133">
        <v>2</v>
      </c>
      <c r="CG9" s="134">
        <f>IF(P9=0,"",IF(CF9=0,"",(CF9/P9)))</f>
        <v>0.5</v>
      </c>
      <c r="CH9" s="135">
        <v>1</v>
      </c>
      <c r="CI9" s="136">
        <f>IFERROR(CH9/CF9,"-")</f>
        <v>0.5</v>
      </c>
      <c r="CJ9" s="137">
        <v>20000</v>
      </c>
      <c r="CK9" s="138">
        <f>IFERROR(CJ9/CF9,"-")</f>
        <v>10000</v>
      </c>
      <c r="CL9" s="139"/>
      <c r="CM9" s="139"/>
      <c r="CN9" s="139">
        <v>1</v>
      </c>
      <c r="CO9" s="140">
        <v>3</v>
      </c>
      <c r="CP9" s="141">
        <v>723000</v>
      </c>
      <c r="CQ9" s="141">
        <v>685000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80"/>
      <c r="B10" s="203" t="s">
        <v>73</v>
      </c>
      <c r="C10" s="203"/>
      <c r="D10" s="203" t="s">
        <v>74</v>
      </c>
      <c r="E10" s="203" t="s">
        <v>75</v>
      </c>
      <c r="F10" s="203" t="s">
        <v>63</v>
      </c>
      <c r="G10" s="203"/>
      <c r="H10" s="90" t="s">
        <v>65</v>
      </c>
      <c r="I10" s="90"/>
      <c r="J10" s="188"/>
      <c r="K10" s="81">
        <v>9</v>
      </c>
      <c r="L10" s="81">
        <v>0</v>
      </c>
      <c r="M10" s="81">
        <v>33</v>
      </c>
      <c r="N10" s="91">
        <v>4</v>
      </c>
      <c r="O10" s="92">
        <v>0</v>
      </c>
      <c r="P10" s="93">
        <f>N10+O10</f>
        <v>4</v>
      </c>
      <c r="Q10" s="82">
        <f>IFERROR(P10/M10,"-")</f>
        <v>0.12121212121212</v>
      </c>
      <c r="R10" s="81">
        <v>2</v>
      </c>
      <c r="S10" s="81">
        <v>0</v>
      </c>
      <c r="T10" s="82">
        <f>IFERROR(S10/(O10+P10),"-")</f>
        <v>0</v>
      </c>
      <c r="U10" s="182"/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1</v>
      </c>
      <c r="AW10" s="107">
        <f>IF(P10=0,"",IF(AV10=0,"",(AV10/P10)))</f>
        <v>0.25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1</v>
      </c>
      <c r="BF10" s="113">
        <f>IF(P10=0,"",IF(BE10=0,"",(BE10/P10)))</f>
        <v>0.25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2</v>
      </c>
      <c r="BO10" s="120">
        <f>IF(P10=0,"",IF(BN10=0,"",(BN10/P10)))</f>
        <v>0.5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76</v>
      </c>
      <c r="C11" s="203"/>
      <c r="D11" s="203" t="s">
        <v>74</v>
      </c>
      <c r="E11" s="203" t="s">
        <v>75</v>
      </c>
      <c r="F11" s="203" t="s">
        <v>68</v>
      </c>
      <c r="G11" s="203"/>
      <c r="H11" s="90"/>
      <c r="I11" s="90"/>
      <c r="J11" s="188"/>
      <c r="K11" s="81">
        <v>93</v>
      </c>
      <c r="L11" s="81">
        <v>10</v>
      </c>
      <c r="M11" s="81">
        <v>2</v>
      </c>
      <c r="N11" s="91">
        <v>0</v>
      </c>
      <c r="O11" s="92">
        <v>0</v>
      </c>
      <c r="P11" s="93">
        <f>N11+O11</f>
        <v>0</v>
      </c>
      <c r="Q11" s="82">
        <f>IFERROR(P11/M11,"-")</f>
        <v>0</v>
      </c>
      <c r="R11" s="81">
        <v>0</v>
      </c>
      <c r="S11" s="81">
        <v>0</v>
      </c>
      <c r="T11" s="82" t="str">
        <f>IFERROR(S11/(O11+P11),"-")</f>
        <v>-</v>
      </c>
      <c r="U11" s="182"/>
      <c r="V11" s="84">
        <v>0</v>
      </c>
      <c r="W11" s="82" t="str">
        <f>IF(P11=0,"-",V11/P11)</f>
        <v>-</v>
      </c>
      <c r="X11" s="186">
        <v>0</v>
      </c>
      <c r="Y11" s="187" t="str">
        <f>IFERROR(X11/P11,"-")</f>
        <v>-</v>
      </c>
      <c r="Z11" s="187" t="str">
        <f>IFERROR(X11/V11,"-")</f>
        <v>-</v>
      </c>
      <c r="AA11" s="188"/>
      <c r="AB11" s="85"/>
      <c r="AC11" s="79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2.5425</v>
      </c>
      <c r="B12" s="203" t="s">
        <v>77</v>
      </c>
      <c r="C12" s="203"/>
      <c r="D12" s="203" t="s">
        <v>78</v>
      </c>
      <c r="E12" s="203" t="s">
        <v>79</v>
      </c>
      <c r="F12" s="203" t="s">
        <v>63</v>
      </c>
      <c r="G12" s="203" t="s">
        <v>80</v>
      </c>
      <c r="H12" s="90" t="s">
        <v>81</v>
      </c>
      <c r="I12" s="90" t="s">
        <v>82</v>
      </c>
      <c r="J12" s="188">
        <v>400000</v>
      </c>
      <c r="K12" s="81">
        <v>5</v>
      </c>
      <c r="L12" s="81">
        <v>0</v>
      </c>
      <c r="M12" s="81">
        <v>63</v>
      </c>
      <c r="N12" s="91">
        <v>2</v>
      </c>
      <c r="O12" s="92">
        <v>0</v>
      </c>
      <c r="P12" s="93">
        <f>N12+O12</f>
        <v>2</v>
      </c>
      <c r="Q12" s="82">
        <f>IFERROR(P12/M12,"-")</f>
        <v>0.031746031746032</v>
      </c>
      <c r="R12" s="81">
        <v>0</v>
      </c>
      <c r="S12" s="81">
        <v>0</v>
      </c>
      <c r="T12" s="82">
        <f>IFERROR(S12/(O12+P12),"-")</f>
        <v>0</v>
      </c>
      <c r="U12" s="182">
        <f>IFERROR(J12/SUM(P12:P19),"-")</f>
        <v>12121.212121212</v>
      </c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>
        <f>SUM(X12:X19)-SUM(J12:J19)</f>
        <v>617000</v>
      </c>
      <c r="AB12" s="85">
        <f>SUM(X12:X19)/SUM(J12:J19)</f>
        <v>2.5425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>
        <v>1</v>
      </c>
      <c r="AW12" s="107">
        <f>IF(P12=0,"",IF(AV12=0,"",(AV12/P12)))</f>
        <v>0.5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>
        <f>IF(P12=0,"",IF(BN12=0,"",(BN12/P12)))</f>
        <v>0</v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>
        <v>1</v>
      </c>
      <c r="CG12" s="134">
        <f>IF(P12=0,"",IF(CF12=0,"",(CF12/P12)))</f>
        <v>0.5</v>
      </c>
      <c r="CH12" s="135"/>
      <c r="CI12" s="136">
        <f>IFERROR(CH12/CF12,"-")</f>
        <v>0</v>
      </c>
      <c r="CJ12" s="137"/>
      <c r="CK12" s="138">
        <f>IFERROR(CJ12/CF12,"-")</f>
        <v>0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83</v>
      </c>
      <c r="C13" s="203"/>
      <c r="D13" s="203" t="s">
        <v>78</v>
      </c>
      <c r="E13" s="203" t="s">
        <v>79</v>
      </c>
      <c r="F13" s="203" t="s">
        <v>68</v>
      </c>
      <c r="G13" s="203"/>
      <c r="H13" s="90"/>
      <c r="I13" s="90"/>
      <c r="J13" s="188"/>
      <c r="K13" s="81">
        <v>89</v>
      </c>
      <c r="L13" s="81">
        <v>27</v>
      </c>
      <c r="M13" s="81">
        <v>40</v>
      </c>
      <c r="N13" s="91">
        <v>2</v>
      </c>
      <c r="O13" s="92">
        <v>0</v>
      </c>
      <c r="P13" s="93">
        <f>N13+O13</f>
        <v>2</v>
      </c>
      <c r="Q13" s="82">
        <f>IFERROR(P13/M13,"-")</f>
        <v>0.05</v>
      </c>
      <c r="R13" s="81">
        <v>1</v>
      </c>
      <c r="S13" s="81">
        <v>0</v>
      </c>
      <c r="T13" s="82">
        <f>IFERROR(S13/(O13+P13),"-")</f>
        <v>0</v>
      </c>
      <c r="U13" s="182"/>
      <c r="V13" s="84">
        <v>1</v>
      </c>
      <c r="W13" s="82">
        <f>IF(P13=0,"-",V13/P13)</f>
        <v>0.5</v>
      </c>
      <c r="X13" s="186">
        <v>8000</v>
      </c>
      <c r="Y13" s="187">
        <f>IFERROR(X13/P13,"-")</f>
        <v>4000</v>
      </c>
      <c r="Z13" s="187">
        <f>IFERROR(X13/V13,"-")</f>
        <v>8000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0.5</v>
      </c>
      <c r="BG13" s="112">
        <v>1</v>
      </c>
      <c r="BH13" s="114">
        <f>IFERROR(BG13/BE13,"-")</f>
        <v>1</v>
      </c>
      <c r="BI13" s="115">
        <v>8000</v>
      </c>
      <c r="BJ13" s="116">
        <f>IFERROR(BI13/BE13,"-")</f>
        <v>8000</v>
      </c>
      <c r="BK13" s="117">
        <v>1</v>
      </c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>
        <v>1</v>
      </c>
      <c r="BX13" s="127">
        <f>IF(P13=0,"",IF(BW13=0,"",(BW13/P13)))</f>
        <v>0.5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1</v>
      </c>
      <c r="CP13" s="141">
        <v>8000</v>
      </c>
      <c r="CQ13" s="141">
        <v>8000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84</v>
      </c>
      <c r="C14" s="203"/>
      <c r="D14" s="203" t="s">
        <v>85</v>
      </c>
      <c r="E14" s="203" t="s">
        <v>86</v>
      </c>
      <c r="F14" s="203" t="s">
        <v>63</v>
      </c>
      <c r="G14" s="203"/>
      <c r="H14" s="90" t="s">
        <v>81</v>
      </c>
      <c r="I14" s="90"/>
      <c r="J14" s="188"/>
      <c r="K14" s="81">
        <v>9</v>
      </c>
      <c r="L14" s="81">
        <v>0</v>
      </c>
      <c r="M14" s="81">
        <v>62</v>
      </c>
      <c r="N14" s="91">
        <v>1</v>
      </c>
      <c r="O14" s="92">
        <v>0</v>
      </c>
      <c r="P14" s="93">
        <f>N14+O14</f>
        <v>1</v>
      </c>
      <c r="Q14" s="82">
        <f>IFERROR(P14/M14,"-")</f>
        <v>0.016129032258065</v>
      </c>
      <c r="R14" s="81">
        <v>0</v>
      </c>
      <c r="S14" s="81">
        <v>0</v>
      </c>
      <c r="T14" s="82">
        <f>IFERROR(S14/(O14+P14),"-")</f>
        <v>0</v>
      </c>
      <c r="U14" s="182"/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1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/>
      <c r="BO14" s="120">
        <f>IF(P14=0,"",IF(BN14=0,"",(BN14/P14)))</f>
        <v>0</v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87</v>
      </c>
      <c r="C15" s="203"/>
      <c r="D15" s="203" t="s">
        <v>85</v>
      </c>
      <c r="E15" s="203" t="s">
        <v>86</v>
      </c>
      <c r="F15" s="203" t="s">
        <v>68</v>
      </c>
      <c r="G15" s="203"/>
      <c r="H15" s="90"/>
      <c r="I15" s="90"/>
      <c r="J15" s="188"/>
      <c r="K15" s="81">
        <v>39</v>
      </c>
      <c r="L15" s="81">
        <v>25</v>
      </c>
      <c r="M15" s="81">
        <v>28</v>
      </c>
      <c r="N15" s="91">
        <v>5</v>
      </c>
      <c r="O15" s="92">
        <v>0</v>
      </c>
      <c r="P15" s="93">
        <f>N15+O15</f>
        <v>5</v>
      </c>
      <c r="Q15" s="82">
        <f>IFERROR(P15/M15,"-")</f>
        <v>0.17857142857143</v>
      </c>
      <c r="R15" s="81">
        <v>3</v>
      </c>
      <c r="S15" s="81">
        <v>0</v>
      </c>
      <c r="T15" s="82">
        <f>IFERROR(S15/(O15+P15),"-")</f>
        <v>0</v>
      </c>
      <c r="U15" s="182"/>
      <c r="V15" s="84">
        <v>2</v>
      </c>
      <c r="W15" s="82">
        <f>IF(P15=0,"-",V15/P15)</f>
        <v>0.4</v>
      </c>
      <c r="X15" s="186">
        <v>150000</v>
      </c>
      <c r="Y15" s="187">
        <f>IFERROR(X15/P15,"-")</f>
        <v>30000</v>
      </c>
      <c r="Z15" s="187">
        <f>IFERROR(X15/V15,"-")</f>
        <v>75000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2</v>
      </c>
      <c r="BO15" s="120">
        <f>IF(P15=0,"",IF(BN15=0,"",(BN15/P15)))</f>
        <v>0.4</v>
      </c>
      <c r="BP15" s="121">
        <v>1</v>
      </c>
      <c r="BQ15" s="122">
        <f>IFERROR(BP15/BN15,"-")</f>
        <v>0.5</v>
      </c>
      <c r="BR15" s="123">
        <v>10000</v>
      </c>
      <c r="BS15" s="124">
        <f>IFERROR(BR15/BN15,"-")</f>
        <v>5000</v>
      </c>
      <c r="BT15" s="125">
        <v>1</v>
      </c>
      <c r="BU15" s="125"/>
      <c r="BV15" s="125"/>
      <c r="BW15" s="126">
        <v>3</v>
      </c>
      <c r="BX15" s="127">
        <f>IF(P15=0,"",IF(BW15=0,"",(BW15/P15)))</f>
        <v>0.6</v>
      </c>
      <c r="BY15" s="128">
        <v>1</v>
      </c>
      <c r="BZ15" s="129">
        <f>IFERROR(BY15/BW15,"-")</f>
        <v>0.33333333333333</v>
      </c>
      <c r="CA15" s="130">
        <v>140000</v>
      </c>
      <c r="CB15" s="131">
        <f>IFERROR(CA15/BW15,"-")</f>
        <v>46666.666666667</v>
      </c>
      <c r="CC15" s="132"/>
      <c r="CD15" s="132"/>
      <c r="CE15" s="132">
        <v>1</v>
      </c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2</v>
      </c>
      <c r="CP15" s="141">
        <v>150000</v>
      </c>
      <c r="CQ15" s="141">
        <v>140000</v>
      </c>
      <c r="CR15" s="141"/>
      <c r="CS15" s="142" t="str">
        <f>IF(AND(CQ15=0,CR15=0),"",IF(AND(CQ15&lt;=100000,CR15&lt;=100000),"",IF(CQ15/CP15&gt;0.7,"男高",IF(CR15/CP15&gt;0.7,"女高",""))))</f>
        <v>男高</v>
      </c>
    </row>
    <row r="16" spans="1:98">
      <c r="A16" s="80"/>
      <c r="B16" s="203" t="s">
        <v>88</v>
      </c>
      <c r="C16" s="203"/>
      <c r="D16" s="203" t="s">
        <v>74</v>
      </c>
      <c r="E16" s="203" t="s">
        <v>89</v>
      </c>
      <c r="F16" s="203" t="s">
        <v>63</v>
      </c>
      <c r="G16" s="203"/>
      <c r="H16" s="90" t="s">
        <v>81</v>
      </c>
      <c r="I16" s="90"/>
      <c r="J16" s="188"/>
      <c r="K16" s="81">
        <v>12</v>
      </c>
      <c r="L16" s="81">
        <v>0</v>
      </c>
      <c r="M16" s="81">
        <v>62</v>
      </c>
      <c r="N16" s="91">
        <v>4</v>
      </c>
      <c r="O16" s="92">
        <v>0</v>
      </c>
      <c r="P16" s="93">
        <f>N16+O16</f>
        <v>4</v>
      </c>
      <c r="Q16" s="82">
        <f>IFERROR(P16/M16,"-")</f>
        <v>0.064516129032258</v>
      </c>
      <c r="R16" s="81">
        <v>0</v>
      </c>
      <c r="S16" s="81">
        <v>2</v>
      </c>
      <c r="T16" s="82">
        <f>IFERROR(S16/(O16+P16),"-")</f>
        <v>0.5</v>
      </c>
      <c r="U16" s="182"/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>
        <v>1</v>
      </c>
      <c r="AN16" s="101">
        <f>IF(P16=0,"",IF(AM16=0,"",(AM16/P16)))</f>
        <v>0.25</v>
      </c>
      <c r="AO16" s="100"/>
      <c r="AP16" s="102">
        <f>IFERROR(AP16/AM16,"-")</f>
        <v>0</v>
      </c>
      <c r="AQ16" s="103"/>
      <c r="AR16" s="104">
        <f>IFERROR(AQ16/AM16,"-")</f>
        <v>0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2</v>
      </c>
      <c r="BF16" s="113">
        <f>IF(P16=0,"",IF(BE16=0,"",(BE16/P16)))</f>
        <v>0.5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1</v>
      </c>
      <c r="BO16" s="120">
        <f>IF(P16=0,"",IF(BN16=0,"",(BN16/P16)))</f>
        <v>0.25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90</v>
      </c>
      <c r="C17" s="203"/>
      <c r="D17" s="203" t="s">
        <v>74</v>
      </c>
      <c r="E17" s="203" t="s">
        <v>89</v>
      </c>
      <c r="F17" s="203" t="s">
        <v>68</v>
      </c>
      <c r="G17" s="203"/>
      <c r="H17" s="90"/>
      <c r="I17" s="90"/>
      <c r="J17" s="188"/>
      <c r="K17" s="81">
        <v>47</v>
      </c>
      <c r="L17" s="81">
        <v>12</v>
      </c>
      <c r="M17" s="81">
        <v>18</v>
      </c>
      <c r="N17" s="91">
        <v>1</v>
      </c>
      <c r="O17" s="92">
        <v>0</v>
      </c>
      <c r="P17" s="93">
        <f>N17+O17</f>
        <v>1</v>
      </c>
      <c r="Q17" s="82">
        <f>IFERROR(P17/M17,"-")</f>
        <v>0.055555555555556</v>
      </c>
      <c r="R17" s="81">
        <v>0</v>
      </c>
      <c r="S17" s="81">
        <v>0</v>
      </c>
      <c r="T17" s="82">
        <f>IFERROR(S17/(O17+P17),"-")</f>
        <v>0</v>
      </c>
      <c r="U17" s="182"/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>
        <f>IF(P17=0,"",IF(BN17=0,"",(BN17/P17)))</f>
        <v>0</v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>
        <v>1</v>
      </c>
      <c r="BX17" s="127">
        <f>IF(P17=0,"",IF(BW17=0,"",(BW17/P17)))</f>
        <v>1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91</v>
      </c>
      <c r="C18" s="203"/>
      <c r="D18" s="203" t="s">
        <v>92</v>
      </c>
      <c r="E18" s="203" t="s">
        <v>93</v>
      </c>
      <c r="F18" s="203" t="s">
        <v>63</v>
      </c>
      <c r="G18" s="203"/>
      <c r="H18" s="90" t="s">
        <v>81</v>
      </c>
      <c r="I18" s="90"/>
      <c r="J18" s="188"/>
      <c r="K18" s="81">
        <v>28</v>
      </c>
      <c r="L18" s="81">
        <v>0</v>
      </c>
      <c r="M18" s="81">
        <v>119</v>
      </c>
      <c r="N18" s="91">
        <v>10</v>
      </c>
      <c r="O18" s="92">
        <v>0</v>
      </c>
      <c r="P18" s="93">
        <f>N18+O18</f>
        <v>10</v>
      </c>
      <c r="Q18" s="82">
        <f>IFERROR(P18/M18,"-")</f>
        <v>0.084033613445378</v>
      </c>
      <c r="R18" s="81">
        <v>1</v>
      </c>
      <c r="S18" s="81">
        <v>3</v>
      </c>
      <c r="T18" s="82">
        <f>IFERROR(S18/(O18+P18),"-")</f>
        <v>0.3</v>
      </c>
      <c r="U18" s="182"/>
      <c r="V18" s="84">
        <v>1</v>
      </c>
      <c r="W18" s="82">
        <f>IF(P18=0,"-",V18/P18)</f>
        <v>0.1</v>
      </c>
      <c r="X18" s="186">
        <v>121000</v>
      </c>
      <c r="Y18" s="187">
        <f>IFERROR(X18/P18,"-")</f>
        <v>12100</v>
      </c>
      <c r="Z18" s="187">
        <f>IFERROR(X18/V18,"-")</f>
        <v>121000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1</v>
      </c>
      <c r="BF18" s="113">
        <f>IF(P18=0,"",IF(BE18=0,"",(BE18/P18)))</f>
        <v>0.1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2</v>
      </c>
      <c r="BO18" s="120">
        <f>IF(P18=0,"",IF(BN18=0,"",(BN18/P18)))</f>
        <v>0.2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5</v>
      </c>
      <c r="BX18" s="127">
        <f>IF(P18=0,"",IF(BW18=0,"",(BW18/P18)))</f>
        <v>0.5</v>
      </c>
      <c r="BY18" s="128">
        <v>1</v>
      </c>
      <c r="BZ18" s="129">
        <f>IFERROR(BY18/BW18,"-")</f>
        <v>0.2</v>
      </c>
      <c r="CA18" s="130">
        <v>121000</v>
      </c>
      <c r="CB18" s="131">
        <f>IFERROR(CA18/BW18,"-")</f>
        <v>24200</v>
      </c>
      <c r="CC18" s="132"/>
      <c r="CD18" s="132"/>
      <c r="CE18" s="132">
        <v>1</v>
      </c>
      <c r="CF18" s="133">
        <v>2</v>
      </c>
      <c r="CG18" s="134">
        <f>IF(P18=0,"",IF(CF18=0,"",(CF18/P18)))</f>
        <v>0.2</v>
      </c>
      <c r="CH18" s="135"/>
      <c r="CI18" s="136">
        <f>IFERROR(CH18/CF18,"-")</f>
        <v>0</v>
      </c>
      <c r="CJ18" s="137"/>
      <c r="CK18" s="138">
        <f>IFERROR(CJ18/CF18,"-")</f>
        <v>0</v>
      </c>
      <c r="CL18" s="139"/>
      <c r="CM18" s="139"/>
      <c r="CN18" s="139"/>
      <c r="CO18" s="140">
        <v>1</v>
      </c>
      <c r="CP18" s="141">
        <v>121000</v>
      </c>
      <c r="CQ18" s="141">
        <v>121000</v>
      </c>
      <c r="CR18" s="141"/>
      <c r="CS18" s="142" t="str">
        <f>IF(AND(CQ18=0,CR18=0),"",IF(AND(CQ18&lt;=100000,CR18&lt;=100000),"",IF(CQ18/CP18&gt;0.7,"男高",IF(CR18/CP18&gt;0.7,"女高",""))))</f>
        <v>男高</v>
      </c>
    </row>
    <row r="19" spans="1:98">
      <c r="A19" s="80"/>
      <c r="B19" s="203" t="s">
        <v>94</v>
      </c>
      <c r="C19" s="203"/>
      <c r="D19" s="203" t="s">
        <v>92</v>
      </c>
      <c r="E19" s="203" t="s">
        <v>93</v>
      </c>
      <c r="F19" s="203" t="s">
        <v>68</v>
      </c>
      <c r="G19" s="203"/>
      <c r="H19" s="90"/>
      <c r="I19" s="90"/>
      <c r="J19" s="188"/>
      <c r="K19" s="81">
        <v>53</v>
      </c>
      <c r="L19" s="81">
        <v>34</v>
      </c>
      <c r="M19" s="81">
        <v>53</v>
      </c>
      <c r="N19" s="91">
        <v>8</v>
      </c>
      <c r="O19" s="92">
        <v>0</v>
      </c>
      <c r="P19" s="93">
        <f>N19+O19</f>
        <v>8</v>
      </c>
      <c r="Q19" s="82">
        <f>IFERROR(P19/M19,"-")</f>
        <v>0.15094339622642</v>
      </c>
      <c r="R19" s="81">
        <v>2</v>
      </c>
      <c r="S19" s="81">
        <v>1</v>
      </c>
      <c r="T19" s="82">
        <f>IFERROR(S19/(O19+P19),"-")</f>
        <v>0.125</v>
      </c>
      <c r="U19" s="182"/>
      <c r="V19" s="84">
        <v>4</v>
      </c>
      <c r="W19" s="82">
        <f>IF(P19=0,"-",V19/P19)</f>
        <v>0.5</v>
      </c>
      <c r="X19" s="186">
        <v>738000</v>
      </c>
      <c r="Y19" s="187">
        <f>IFERROR(X19/P19,"-")</f>
        <v>92250</v>
      </c>
      <c r="Z19" s="187">
        <f>IFERROR(X19/V19,"-")</f>
        <v>184500</v>
      </c>
      <c r="AA19" s="188"/>
      <c r="AB19" s="85"/>
      <c r="AC19" s="79"/>
      <c r="AD19" s="94">
        <v>1</v>
      </c>
      <c r="AE19" s="95">
        <f>IF(P19=0,"",IF(AD19=0,"",(AD19/P19)))</f>
        <v>0.125</v>
      </c>
      <c r="AF19" s="94"/>
      <c r="AG19" s="96">
        <f>IFERROR(AF19/AD19,"-")</f>
        <v>0</v>
      </c>
      <c r="AH19" s="97"/>
      <c r="AI19" s="98">
        <f>IFERROR(AH19/AD19,"-")</f>
        <v>0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3</v>
      </c>
      <c r="BO19" s="120">
        <f>IF(P19=0,"",IF(BN19=0,"",(BN19/P19)))</f>
        <v>0.375</v>
      </c>
      <c r="BP19" s="121">
        <v>1</v>
      </c>
      <c r="BQ19" s="122">
        <f>IFERROR(BP19/BN19,"-")</f>
        <v>0.33333333333333</v>
      </c>
      <c r="BR19" s="123">
        <v>3000</v>
      </c>
      <c r="BS19" s="124">
        <f>IFERROR(BR19/BN19,"-")</f>
        <v>1000</v>
      </c>
      <c r="BT19" s="125">
        <v>1</v>
      </c>
      <c r="BU19" s="125"/>
      <c r="BV19" s="125"/>
      <c r="BW19" s="126">
        <v>3</v>
      </c>
      <c r="BX19" s="127">
        <f>IF(P19=0,"",IF(BW19=0,"",(BW19/P19)))</f>
        <v>0.375</v>
      </c>
      <c r="BY19" s="128">
        <v>2</v>
      </c>
      <c r="BZ19" s="129">
        <f>IFERROR(BY19/BW19,"-")</f>
        <v>0.66666666666667</v>
      </c>
      <c r="CA19" s="130">
        <v>732000</v>
      </c>
      <c r="CB19" s="131">
        <f>IFERROR(CA19/BW19,"-")</f>
        <v>244000</v>
      </c>
      <c r="CC19" s="132"/>
      <c r="CD19" s="132"/>
      <c r="CE19" s="132">
        <v>2</v>
      </c>
      <c r="CF19" s="133">
        <v>1</v>
      </c>
      <c r="CG19" s="134">
        <f>IF(P19=0,"",IF(CF19=0,"",(CF19/P19)))</f>
        <v>0.125</v>
      </c>
      <c r="CH19" s="135">
        <v>1</v>
      </c>
      <c r="CI19" s="136">
        <f>IFERROR(CH19/CF19,"-")</f>
        <v>1</v>
      </c>
      <c r="CJ19" s="137">
        <v>3000</v>
      </c>
      <c r="CK19" s="138">
        <f>IFERROR(CJ19/CF19,"-")</f>
        <v>3000</v>
      </c>
      <c r="CL19" s="139">
        <v>1</v>
      </c>
      <c r="CM19" s="139"/>
      <c r="CN19" s="139"/>
      <c r="CO19" s="140">
        <v>4</v>
      </c>
      <c r="CP19" s="141">
        <v>738000</v>
      </c>
      <c r="CQ19" s="141">
        <v>607000</v>
      </c>
      <c r="CR19" s="141"/>
      <c r="CS19" s="142" t="str">
        <f>IF(AND(CQ19=0,CR19=0),"",IF(AND(CQ19&lt;=100000,CR19&lt;=100000),"",IF(CQ19/CP19&gt;0.7,"男高",IF(CR19/CP19&gt;0.7,"女高",""))))</f>
        <v>男高</v>
      </c>
    </row>
    <row r="20" spans="1:98">
      <c r="A20" s="80">
        <f>AB20</f>
        <v>0.65</v>
      </c>
      <c r="B20" s="203" t="s">
        <v>95</v>
      </c>
      <c r="C20" s="203"/>
      <c r="D20" s="203" t="s">
        <v>96</v>
      </c>
      <c r="E20" s="203" t="s">
        <v>97</v>
      </c>
      <c r="F20" s="203" t="s">
        <v>63</v>
      </c>
      <c r="G20" s="203" t="s">
        <v>98</v>
      </c>
      <c r="H20" s="90" t="s">
        <v>81</v>
      </c>
      <c r="I20" s="90" t="s">
        <v>99</v>
      </c>
      <c r="J20" s="188">
        <v>200000</v>
      </c>
      <c r="K20" s="81">
        <v>10</v>
      </c>
      <c r="L20" s="81">
        <v>0</v>
      </c>
      <c r="M20" s="81">
        <v>74</v>
      </c>
      <c r="N20" s="91">
        <v>1</v>
      </c>
      <c r="O20" s="92">
        <v>0</v>
      </c>
      <c r="P20" s="93">
        <f>N20+O20</f>
        <v>1</v>
      </c>
      <c r="Q20" s="82">
        <f>IFERROR(P20/M20,"-")</f>
        <v>0.013513513513514</v>
      </c>
      <c r="R20" s="81">
        <v>1</v>
      </c>
      <c r="S20" s="81">
        <v>0</v>
      </c>
      <c r="T20" s="82">
        <f>IFERROR(S20/(O20+P20),"-")</f>
        <v>0</v>
      </c>
      <c r="U20" s="182">
        <f>IFERROR(J20/SUM(P20:P25),"-")</f>
        <v>8000</v>
      </c>
      <c r="V20" s="84">
        <v>1</v>
      </c>
      <c r="W20" s="82">
        <f>IF(P20=0,"-",V20/P20)</f>
        <v>1</v>
      </c>
      <c r="X20" s="186">
        <v>18000</v>
      </c>
      <c r="Y20" s="187">
        <f>IFERROR(X20/P20,"-")</f>
        <v>18000</v>
      </c>
      <c r="Z20" s="187">
        <f>IFERROR(X20/V20,"-")</f>
        <v>18000</v>
      </c>
      <c r="AA20" s="188">
        <f>SUM(X20:X25)-SUM(J20:J25)</f>
        <v>-70000</v>
      </c>
      <c r="AB20" s="85">
        <f>SUM(X20:X25)/SUM(J20:J25)</f>
        <v>0.65</v>
      </c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1</v>
      </c>
      <c r="BF20" s="113">
        <f>IF(P20=0,"",IF(BE20=0,"",(BE20/P20)))</f>
        <v>1</v>
      </c>
      <c r="BG20" s="112">
        <v>1</v>
      </c>
      <c r="BH20" s="114">
        <f>IFERROR(BG20/BE20,"-")</f>
        <v>1</v>
      </c>
      <c r="BI20" s="115">
        <v>18000</v>
      </c>
      <c r="BJ20" s="116">
        <f>IFERROR(BI20/BE20,"-")</f>
        <v>18000</v>
      </c>
      <c r="BK20" s="117"/>
      <c r="BL20" s="117"/>
      <c r="BM20" s="117">
        <v>1</v>
      </c>
      <c r="BN20" s="119"/>
      <c r="BO20" s="120">
        <f>IF(P20=0,"",IF(BN20=0,"",(BN20/P20)))</f>
        <v>0</v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18000</v>
      </c>
      <c r="CQ20" s="141">
        <v>18000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100</v>
      </c>
      <c r="C21" s="203"/>
      <c r="D21" s="203" t="s">
        <v>96</v>
      </c>
      <c r="E21" s="203" t="s">
        <v>97</v>
      </c>
      <c r="F21" s="203" t="s">
        <v>68</v>
      </c>
      <c r="G21" s="203"/>
      <c r="H21" s="90"/>
      <c r="I21" s="90"/>
      <c r="J21" s="188"/>
      <c r="K21" s="81">
        <v>9</v>
      </c>
      <c r="L21" s="81">
        <v>7</v>
      </c>
      <c r="M21" s="81">
        <v>4</v>
      </c>
      <c r="N21" s="91">
        <v>2</v>
      </c>
      <c r="O21" s="92">
        <v>0</v>
      </c>
      <c r="P21" s="93">
        <f>N21+O21</f>
        <v>2</v>
      </c>
      <c r="Q21" s="82">
        <f>IFERROR(P21/M21,"-")</f>
        <v>0.5</v>
      </c>
      <c r="R21" s="81">
        <v>1</v>
      </c>
      <c r="S21" s="81">
        <v>1</v>
      </c>
      <c r="T21" s="82">
        <f>IFERROR(S21/(O21+P21),"-")</f>
        <v>0.5</v>
      </c>
      <c r="U21" s="182"/>
      <c r="V21" s="84">
        <v>2</v>
      </c>
      <c r="W21" s="82">
        <f>IF(P21=0,"-",V21/P21)</f>
        <v>1</v>
      </c>
      <c r="X21" s="186">
        <v>28000</v>
      </c>
      <c r="Y21" s="187">
        <f>IFERROR(X21/P21,"-")</f>
        <v>14000</v>
      </c>
      <c r="Z21" s="187">
        <f>IFERROR(X21/V21,"-")</f>
        <v>14000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>
        <f>IF(P21=0,"",IF(BN21=0,"",(BN21/P21)))</f>
        <v>0</v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>
        <v>1</v>
      </c>
      <c r="BX21" s="127">
        <f>IF(P21=0,"",IF(BW21=0,"",(BW21/P21)))</f>
        <v>0.5</v>
      </c>
      <c r="BY21" s="128">
        <v>1</v>
      </c>
      <c r="BZ21" s="129">
        <f>IFERROR(BY21/BW21,"-")</f>
        <v>1</v>
      </c>
      <c r="CA21" s="130">
        <v>20000</v>
      </c>
      <c r="CB21" s="131">
        <f>IFERROR(CA21/BW21,"-")</f>
        <v>20000</v>
      </c>
      <c r="CC21" s="132"/>
      <c r="CD21" s="132"/>
      <c r="CE21" s="132">
        <v>1</v>
      </c>
      <c r="CF21" s="133">
        <v>1</v>
      </c>
      <c r="CG21" s="134">
        <f>IF(P21=0,"",IF(CF21=0,"",(CF21/P21)))</f>
        <v>0.5</v>
      </c>
      <c r="CH21" s="135">
        <v>1</v>
      </c>
      <c r="CI21" s="136">
        <f>IFERROR(CH21/CF21,"-")</f>
        <v>1</v>
      </c>
      <c r="CJ21" s="137">
        <v>8000</v>
      </c>
      <c r="CK21" s="138">
        <f>IFERROR(CJ21/CF21,"-")</f>
        <v>8000</v>
      </c>
      <c r="CL21" s="139"/>
      <c r="CM21" s="139">
        <v>1</v>
      </c>
      <c r="CN21" s="139"/>
      <c r="CO21" s="140">
        <v>2</v>
      </c>
      <c r="CP21" s="141">
        <v>28000</v>
      </c>
      <c r="CQ21" s="141">
        <v>20000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101</v>
      </c>
      <c r="C22" s="203"/>
      <c r="D22" s="203" t="s">
        <v>85</v>
      </c>
      <c r="E22" s="203" t="s">
        <v>102</v>
      </c>
      <c r="F22" s="203" t="s">
        <v>63</v>
      </c>
      <c r="G22" s="203"/>
      <c r="H22" s="90" t="s">
        <v>81</v>
      </c>
      <c r="I22" s="90" t="s">
        <v>103</v>
      </c>
      <c r="J22" s="188"/>
      <c r="K22" s="81">
        <v>8</v>
      </c>
      <c r="L22" s="81">
        <v>0</v>
      </c>
      <c r="M22" s="81">
        <v>40</v>
      </c>
      <c r="N22" s="91">
        <v>4</v>
      </c>
      <c r="O22" s="92">
        <v>0</v>
      </c>
      <c r="P22" s="93">
        <f>N22+O22</f>
        <v>4</v>
      </c>
      <c r="Q22" s="82">
        <f>IFERROR(P22/M22,"-")</f>
        <v>0.1</v>
      </c>
      <c r="R22" s="81">
        <v>1</v>
      </c>
      <c r="S22" s="81">
        <v>1</v>
      </c>
      <c r="T22" s="82">
        <f>IFERROR(S22/(O22+P22),"-")</f>
        <v>0.25</v>
      </c>
      <c r="U22" s="182"/>
      <c r="V22" s="84">
        <v>1</v>
      </c>
      <c r="W22" s="82">
        <f>IF(P22=0,"-",V22/P22)</f>
        <v>0.25</v>
      </c>
      <c r="X22" s="186">
        <v>5000</v>
      </c>
      <c r="Y22" s="187">
        <f>IFERROR(X22/P22,"-")</f>
        <v>1250</v>
      </c>
      <c r="Z22" s="187">
        <f>IFERROR(X22/V22,"-")</f>
        <v>5000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>
        <v>1</v>
      </c>
      <c r="AN22" s="101">
        <f>IF(P22=0,"",IF(AM22=0,"",(AM22/P22)))</f>
        <v>0.25</v>
      </c>
      <c r="AO22" s="100"/>
      <c r="AP22" s="102">
        <f>IFERROR(AP22/AM22,"-")</f>
        <v>0</v>
      </c>
      <c r="AQ22" s="103"/>
      <c r="AR22" s="104">
        <f>IFERROR(AQ22/AM22,"-")</f>
        <v>0</v>
      </c>
      <c r="AS22" s="105"/>
      <c r="AT22" s="105"/>
      <c r="AU22" s="105"/>
      <c r="AV22" s="106">
        <v>1</v>
      </c>
      <c r="AW22" s="107">
        <f>IF(P22=0,"",IF(AV22=0,"",(AV22/P22)))</f>
        <v>0.25</v>
      </c>
      <c r="AX22" s="106">
        <v>1</v>
      </c>
      <c r="AY22" s="108">
        <f>IFERROR(AX22/AV22,"-")</f>
        <v>1</v>
      </c>
      <c r="AZ22" s="109">
        <v>5000</v>
      </c>
      <c r="BA22" s="110">
        <f>IFERROR(AZ22/AV22,"-")</f>
        <v>5000</v>
      </c>
      <c r="BB22" s="111">
        <v>1</v>
      </c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2</v>
      </c>
      <c r="BO22" s="120">
        <f>IF(P22=0,"",IF(BN22=0,"",(BN22/P22)))</f>
        <v>0.5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1</v>
      </c>
      <c r="CP22" s="141">
        <v>5000</v>
      </c>
      <c r="CQ22" s="141">
        <v>5000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104</v>
      </c>
      <c r="C23" s="203"/>
      <c r="D23" s="203" t="s">
        <v>85</v>
      </c>
      <c r="E23" s="203" t="s">
        <v>102</v>
      </c>
      <c r="F23" s="203" t="s">
        <v>68</v>
      </c>
      <c r="G23" s="203"/>
      <c r="H23" s="90"/>
      <c r="I23" s="90"/>
      <c r="J23" s="188"/>
      <c r="K23" s="81">
        <v>61</v>
      </c>
      <c r="L23" s="81">
        <v>41</v>
      </c>
      <c r="M23" s="81">
        <v>38</v>
      </c>
      <c r="N23" s="91">
        <v>13</v>
      </c>
      <c r="O23" s="92">
        <v>0</v>
      </c>
      <c r="P23" s="93">
        <f>N23+O23</f>
        <v>13</v>
      </c>
      <c r="Q23" s="82">
        <f>IFERROR(P23/M23,"-")</f>
        <v>0.34210526315789</v>
      </c>
      <c r="R23" s="81">
        <v>7</v>
      </c>
      <c r="S23" s="81">
        <v>4</v>
      </c>
      <c r="T23" s="82">
        <f>IFERROR(S23/(O23+P23),"-")</f>
        <v>0.30769230769231</v>
      </c>
      <c r="U23" s="182"/>
      <c r="V23" s="84">
        <v>3</v>
      </c>
      <c r="W23" s="82">
        <f>IF(P23=0,"-",V23/P23)</f>
        <v>0.23076923076923</v>
      </c>
      <c r="X23" s="186">
        <v>79000</v>
      </c>
      <c r="Y23" s="187">
        <f>IFERROR(X23/P23,"-")</f>
        <v>6076.9230769231</v>
      </c>
      <c r="Z23" s="187">
        <f>IFERROR(X23/V23,"-")</f>
        <v>26333.333333333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>
        <v>1</v>
      </c>
      <c r="AN23" s="101">
        <f>IF(P23=0,"",IF(AM23=0,"",(AM23/P23)))</f>
        <v>0.076923076923077</v>
      </c>
      <c r="AO23" s="100"/>
      <c r="AP23" s="102">
        <f>IFERROR(AP23/AM23,"-")</f>
        <v>0</v>
      </c>
      <c r="AQ23" s="103"/>
      <c r="AR23" s="104">
        <f>IFERROR(AQ23/AM23,"-")</f>
        <v>0</v>
      </c>
      <c r="AS23" s="105"/>
      <c r="AT23" s="105"/>
      <c r="AU23" s="105"/>
      <c r="AV23" s="106">
        <v>1</v>
      </c>
      <c r="AW23" s="107">
        <f>IF(P23=0,"",IF(AV23=0,"",(AV23/P23)))</f>
        <v>0.076923076923077</v>
      </c>
      <c r="AX23" s="106"/>
      <c r="AY23" s="108">
        <f>IFERROR(AX23/AV23,"-")</f>
        <v>0</v>
      </c>
      <c r="AZ23" s="109"/>
      <c r="BA23" s="110">
        <f>IFERROR(AZ23/AV23,"-")</f>
        <v>0</v>
      </c>
      <c r="BB23" s="111"/>
      <c r="BC23" s="111"/>
      <c r="BD23" s="111"/>
      <c r="BE23" s="112">
        <v>1</v>
      </c>
      <c r="BF23" s="113">
        <f>IF(P23=0,"",IF(BE23=0,"",(BE23/P23)))</f>
        <v>0.076923076923077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6</v>
      </c>
      <c r="BO23" s="120">
        <f>IF(P23=0,"",IF(BN23=0,"",(BN23/P23)))</f>
        <v>0.46153846153846</v>
      </c>
      <c r="BP23" s="121">
        <v>1</v>
      </c>
      <c r="BQ23" s="122">
        <f>IFERROR(BP23/BN23,"-")</f>
        <v>0.16666666666667</v>
      </c>
      <c r="BR23" s="123">
        <v>48000</v>
      </c>
      <c r="BS23" s="124">
        <f>IFERROR(BR23/BN23,"-")</f>
        <v>8000</v>
      </c>
      <c r="BT23" s="125"/>
      <c r="BU23" s="125"/>
      <c r="BV23" s="125">
        <v>1</v>
      </c>
      <c r="BW23" s="126">
        <v>3</v>
      </c>
      <c r="BX23" s="127">
        <f>IF(P23=0,"",IF(BW23=0,"",(BW23/P23)))</f>
        <v>0.23076923076923</v>
      </c>
      <c r="BY23" s="128">
        <v>1</v>
      </c>
      <c r="BZ23" s="129">
        <f>IFERROR(BY23/BW23,"-")</f>
        <v>0.33333333333333</v>
      </c>
      <c r="CA23" s="130">
        <v>3000</v>
      </c>
      <c r="CB23" s="131">
        <f>IFERROR(CA23/BW23,"-")</f>
        <v>1000</v>
      </c>
      <c r="CC23" s="132">
        <v>1</v>
      </c>
      <c r="CD23" s="132"/>
      <c r="CE23" s="132"/>
      <c r="CF23" s="133">
        <v>1</v>
      </c>
      <c r="CG23" s="134">
        <f>IF(P23=0,"",IF(CF23=0,"",(CF23/P23)))</f>
        <v>0.076923076923077</v>
      </c>
      <c r="CH23" s="135">
        <v>1</v>
      </c>
      <c r="CI23" s="136">
        <f>IFERROR(CH23/CF23,"-")</f>
        <v>1</v>
      </c>
      <c r="CJ23" s="137">
        <v>28000</v>
      </c>
      <c r="CK23" s="138">
        <f>IFERROR(CJ23/CF23,"-")</f>
        <v>28000</v>
      </c>
      <c r="CL23" s="139"/>
      <c r="CM23" s="139"/>
      <c r="CN23" s="139">
        <v>1</v>
      </c>
      <c r="CO23" s="140">
        <v>3</v>
      </c>
      <c r="CP23" s="141">
        <v>79000</v>
      </c>
      <c r="CQ23" s="141">
        <v>48000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105</v>
      </c>
      <c r="C24" s="203"/>
      <c r="D24" s="203" t="s">
        <v>106</v>
      </c>
      <c r="E24" s="203" t="s">
        <v>107</v>
      </c>
      <c r="F24" s="203" t="s">
        <v>63</v>
      </c>
      <c r="G24" s="203"/>
      <c r="H24" s="90" t="s">
        <v>81</v>
      </c>
      <c r="I24" s="90" t="s">
        <v>108</v>
      </c>
      <c r="J24" s="188"/>
      <c r="K24" s="81">
        <v>2</v>
      </c>
      <c r="L24" s="81">
        <v>0</v>
      </c>
      <c r="M24" s="81">
        <v>19</v>
      </c>
      <c r="N24" s="91">
        <v>1</v>
      </c>
      <c r="O24" s="92">
        <v>0</v>
      </c>
      <c r="P24" s="93">
        <f>N24+O24</f>
        <v>1</v>
      </c>
      <c r="Q24" s="82">
        <f>IFERROR(P24/M24,"-")</f>
        <v>0.052631578947368</v>
      </c>
      <c r="R24" s="81">
        <v>1</v>
      </c>
      <c r="S24" s="81">
        <v>0</v>
      </c>
      <c r="T24" s="82">
        <f>IFERROR(S24/(O24+P24),"-")</f>
        <v>0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1</v>
      </c>
      <c r="BO24" s="120">
        <f>IF(P24=0,"",IF(BN24=0,"",(BN24/P24)))</f>
        <v>1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109</v>
      </c>
      <c r="C25" s="203"/>
      <c r="D25" s="203" t="s">
        <v>106</v>
      </c>
      <c r="E25" s="203" t="s">
        <v>107</v>
      </c>
      <c r="F25" s="203" t="s">
        <v>68</v>
      </c>
      <c r="G25" s="203"/>
      <c r="H25" s="90"/>
      <c r="I25" s="90"/>
      <c r="J25" s="188"/>
      <c r="K25" s="81">
        <v>30</v>
      </c>
      <c r="L25" s="81">
        <v>19</v>
      </c>
      <c r="M25" s="81">
        <v>17</v>
      </c>
      <c r="N25" s="91">
        <v>4</v>
      </c>
      <c r="O25" s="92">
        <v>0</v>
      </c>
      <c r="P25" s="93">
        <f>N25+O25</f>
        <v>4</v>
      </c>
      <c r="Q25" s="82">
        <f>IFERROR(P25/M25,"-")</f>
        <v>0.23529411764706</v>
      </c>
      <c r="R25" s="81">
        <v>1</v>
      </c>
      <c r="S25" s="81">
        <v>1</v>
      </c>
      <c r="T25" s="82">
        <f>IFERROR(S25/(O25+P25),"-")</f>
        <v>0.25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2</v>
      </c>
      <c r="BF25" s="113">
        <f>IF(P25=0,"",IF(BE25=0,"",(BE25/P25)))</f>
        <v>0.5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1</v>
      </c>
      <c r="BO25" s="120">
        <f>IF(P25=0,"",IF(BN25=0,"",(BN25/P25)))</f>
        <v>0.25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>
        <v>1</v>
      </c>
      <c r="BX25" s="127">
        <f>IF(P25=0,"",IF(BW25=0,"",(BW25/P25)))</f>
        <v>0.25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30"/>
      <c r="B26" s="87"/>
      <c r="C26" s="88"/>
      <c r="D26" s="88"/>
      <c r="E26" s="88"/>
      <c r="F26" s="89"/>
      <c r="G26" s="90"/>
      <c r="H26" s="90"/>
      <c r="I26" s="90"/>
      <c r="J26" s="192"/>
      <c r="K26" s="34"/>
      <c r="L26" s="34"/>
      <c r="M26" s="31"/>
      <c r="N26" s="23"/>
      <c r="O26" s="23"/>
      <c r="P26" s="23"/>
      <c r="Q26" s="33"/>
      <c r="R26" s="32"/>
      <c r="S26" s="23"/>
      <c r="T26" s="32"/>
      <c r="U26" s="183"/>
      <c r="V26" s="25"/>
      <c r="W26" s="25"/>
      <c r="X26" s="189"/>
      <c r="Y26" s="189"/>
      <c r="Z26" s="189"/>
      <c r="AA26" s="189"/>
      <c r="AB26" s="33"/>
      <c r="AC26" s="59"/>
      <c r="AD26" s="63"/>
      <c r="AE26" s="64"/>
      <c r="AF26" s="63"/>
      <c r="AG26" s="67"/>
      <c r="AH26" s="68"/>
      <c r="AI26" s="69"/>
      <c r="AJ26" s="70"/>
      <c r="AK26" s="70"/>
      <c r="AL26" s="70"/>
      <c r="AM26" s="63"/>
      <c r="AN26" s="64"/>
      <c r="AO26" s="63"/>
      <c r="AP26" s="67"/>
      <c r="AQ26" s="68"/>
      <c r="AR26" s="69"/>
      <c r="AS26" s="70"/>
      <c r="AT26" s="70"/>
      <c r="AU26" s="70"/>
      <c r="AV26" s="63"/>
      <c r="AW26" s="64"/>
      <c r="AX26" s="63"/>
      <c r="AY26" s="67"/>
      <c r="AZ26" s="68"/>
      <c r="BA26" s="69"/>
      <c r="BB26" s="70"/>
      <c r="BC26" s="70"/>
      <c r="BD26" s="70"/>
      <c r="BE26" s="63"/>
      <c r="BF26" s="64"/>
      <c r="BG26" s="63"/>
      <c r="BH26" s="67"/>
      <c r="BI26" s="68"/>
      <c r="BJ26" s="69"/>
      <c r="BK26" s="70"/>
      <c r="BL26" s="70"/>
      <c r="BM26" s="70"/>
      <c r="BN26" s="65"/>
      <c r="BO26" s="66"/>
      <c r="BP26" s="63"/>
      <c r="BQ26" s="67"/>
      <c r="BR26" s="68"/>
      <c r="BS26" s="69"/>
      <c r="BT26" s="70"/>
      <c r="BU26" s="70"/>
      <c r="BV26" s="70"/>
      <c r="BW26" s="65"/>
      <c r="BX26" s="66"/>
      <c r="BY26" s="63"/>
      <c r="BZ26" s="67"/>
      <c r="CA26" s="68"/>
      <c r="CB26" s="69"/>
      <c r="CC26" s="70"/>
      <c r="CD26" s="70"/>
      <c r="CE26" s="70"/>
      <c r="CF26" s="65"/>
      <c r="CG26" s="66"/>
      <c r="CH26" s="63"/>
      <c r="CI26" s="67"/>
      <c r="CJ26" s="68"/>
      <c r="CK26" s="69"/>
      <c r="CL26" s="70"/>
      <c r="CM26" s="70"/>
      <c r="CN26" s="70"/>
      <c r="CO26" s="71"/>
      <c r="CP26" s="68"/>
      <c r="CQ26" s="68"/>
      <c r="CR26" s="68"/>
      <c r="CS26" s="72"/>
    </row>
    <row r="27" spans="1:98">
      <c r="A27" s="30"/>
      <c r="B27" s="37"/>
      <c r="C27" s="21"/>
      <c r="D27" s="21"/>
      <c r="E27" s="21"/>
      <c r="F27" s="22"/>
      <c r="G27" s="36"/>
      <c r="H27" s="36"/>
      <c r="I27" s="75"/>
      <c r="J27" s="193"/>
      <c r="K27" s="34"/>
      <c r="L27" s="34"/>
      <c r="M27" s="31"/>
      <c r="N27" s="23"/>
      <c r="O27" s="23"/>
      <c r="P27" s="23"/>
      <c r="Q27" s="33"/>
      <c r="R27" s="32"/>
      <c r="S27" s="23"/>
      <c r="T27" s="32"/>
      <c r="U27" s="183"/>
      <c r="V27" s="25"/>
      <c r="W27" s="25"/>
      <c r="X27" s="189"/>
      <c r="Y27" s="189"/>
      <c r="Z27" s="189"/>
      <c r="AA27" s="189"/>
      <c r="AB27" s="33"/>
      <c r="AC27" s="61"/>
      <c r="AD27" s="63"/>
      <c r="AE27" s="64"/>
      <c r="AF27" s="63"/>
      <c r="AG27" s="67"/>
      <c r="AH27" s="68"/>
      <c r="AI27" s="69"/>
      <c r="AJ27" s="70"/>
      <c r="AK27" s="70"/>
      <c r="AL27" s="70"/>
      <c r="AM27" s="63"/>
      <c r="AN27" s="64"/>
      <c r="AO27" s="63"/>
      <c r="AP27" s="67"/>
      <c r="AQ27" s="68"/>
      <c r="AR27" s="69"/>
      <c r="AS27" s="70"/>
      <c r="AT27" s="70"/>
      <c r="AU27" s="70"/>
      <c r="AV27" s="63"/>
      <c r="AW27" s="64"/>
      <c r="AX27" s="63"/>
      <c r="AY27" s="67"/>
      <c r="AZ27" s="68"/>
      <c r="BA27" s="69"/>
      <c r="BB27" s="70"/>
      <c r="BC27" s="70"/>
      <c r="BD27" s="70"/>
      <c r="BE27" s="63"/>
      <c r="BF27" s="64"/>
      <c r="BG27" s="63"/>
      <c r="BH27" s="67"/>
      <c r="BI27" s="68"/>
      <c r="BJ27" s="69"/>
      <c r="BK27" s="70"/>
      <c r="BL27" s="70"/>
      <c r="BM27" s="70"/>
      <c r="BN27" s="65"/>
      <c r="BO27" s="66"/>
      <c r="BP27" s="63"/>
      <c r="BQ27" s="67"/>
      <c r="BR27" s="68"/>
      <c r="BS27" s="69"/>
      <c r="BT27" s="70"/>
      <c r="BU27" s="70"/>
      <c r="BV27" s="70"/>
      <c r="BW27" s="65"/>
      <c r="BX27" s="66"/>
      <c r="BY27" s="63"/>
      <c r="BZ27" s="67"/>
      <c r="CA27" s="68"/>
      <c r="CB27" s="69"/>
      <c r="CC27" s="70"/>
      <c r="CD27" s="70"/>
      <c r="CE27" s="70"/>
      <c r="CF27" s="65"/>
      <c r="CG27" s="66"/>
      <c r="CH27" s="63"/>
      <c r="CI27" s="67"/>
      <c r="CJ27" s="68"/>
      <c r="CK27" s="69"/>
      <c r="CL27" s="70"/>
      <c r="CM27" s="70"/>
      <c r="CN27" s="70"/>
      <c r="CO27" s="71"/>
      <c r="CP27" s="68"/>
      <c r="CQ27" s="68"/>
      <c r="CR27" s="68"/>
      <c r="CS27" s="72"/>
    </row>
    <row r="28" spans="1:98">
      <c r="A28" s="19">
        <f>AB28</f>
        <v>1.9563636363636</v>
      </c>
      <c r="B28" s="39"/>
      <c r="C28" s="39"/>
      <c r="D28" s="39"/>
      <c r="E28" s="39"/>
      <c r="F28" s="39"/>
      <c r="G28" s="40" t="s">
        <v>110</v>
      </c>
      <c r="H28" s="40"/>
      <c r="I28" s="40"/>
      <c r="J28" s="190">
        <f>SUM(J6:J27)</f>
        <v>1100000</v>
      </c>
      <c r="K28" s="41">
        <f>SUM(K6:K27)</f>
        <v>682</v>
      </c>
      <c r="L28" s="41">
        <f>SUM(L6:L27)</f>
        <v>238</v>
      </c>
      <c r="M28" s="41">
        <f>SUM(M6:M27)</f>
        <v>1058</v>
      </c>
      <c r="N28" s="41">
        <f>SUM(N6:N27)</f>
        <v>88</v>
      </c>
      <c r="O28" s="41">
        <f>SUM(O6:O27)</f>
        <v>0</v>
      </c>
      <c r="P28" s="41">
        <f>SUM(P6:P27)</f>
        <v>88</v>
      </c>
      <c r="Q28" s="42">
        <f>IFERROR(P28/M28,"-")</f>
        <v>0.083175803402647</v>
      </c>
      <c r="R28" s="78">
        <f>SUM(R6:R27)</f>
        <v>30</v>
      </c>
      <c r="S28" s="78">
        <f>SUM(S6:S27)</f>
        <v>20</v>
      </c>
      <c r="T28" s="42">
        <f>IFERROR(R28/P28,"-")</f>
        <v>0.34090909090909</v>
      </c>
      <c r="U28" s="184">
        <f>IFERROR(J28/P28,"-")</f>
        <v>12500</v>
      </c>
      <c r="V28" s="44">
        <f>SUM(V6:V27)</f>
        <v>26</v>
      </c>
      <c r="W28" s="42">
        <f>IFERROR(V28/P28,"-")</f>
        <v>0.29545454545455</v>
      </c>
      <c r="X28" s="190">
        <f>SUM(X6:X27)</f>
        <v>2152000</v>
      </c>
      <c r="Y28" s="190">
        <f>IFERROR(X28/P28,"-")</f>
        <v>24454.545454545</v>
      </c>
      <c r="Z28" s="190">
        <f>IFERROR(X28/V28,"-")</f>
        <v>82769.230769231</v>
      </c>
      <c r="AA28" s="190">
        <f>X28-J28</f>
        <v>1052000</v>
      </c>
      <c r="AB28" s="47">
        <f>X28/J28</f>
        <v>1.9563636363636</v>
      </c>
      <c r="AC28" s="60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  <mergeCell ref="A12:A19"/>
    <mergeCell ref="J12:J19"/>
    <mergeCell ref="U12:U19"/>
    <mergeCell ref="AA12:AA19"/>
    <mergeCell ref="AB12:AB19"/>
    <mergeCell ref="A20:A25"/>
    <mergeCell ref="J20:J25"/>
    <mergeCell ref="U20:U25"/>
    <mergeCell ref="AA20:AA25"/>
    <mergeCell ref="AB20:AB25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