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<sst xmlns="http://schemas.openxmlformats.org/spreadsheetml/2006/main" uniqueCount="122">
  <si>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</si>
  <si>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</si>
  <si>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</si>
  <si>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</si>
  <si>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</si>
  <si>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</si>
  <si>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</si>
  <si>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</si>
  <si>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</si>
  <si>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</si>
  <si>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</si>
  <si>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</si>
  <si>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</si>
  <si>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</si>
  <si>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</si>
  <si>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</si>
  <si>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</si>
  <si>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</si>
  <si>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</si>
  <si>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</si>
  <si>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</si>
  <si>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</si>
  <si>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</si>
  <si>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</si>
  <si>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</si>
  <si>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</si>
  <si>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</si>
  <si>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</si>
  <si>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</si>
  <si>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</si>
  <si>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</si>
  <si>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</si>
  <si>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</si>
  <si>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</si>
  <si>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</si>
  <si>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</si>
  <si>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</si>
  <si>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</si>
  <si>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</si>
  <si>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</si>
  <si>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</si>
  <si>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</si>
  <si>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</si>
  <si>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</si>
  <si>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</si>
  <si>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</si>
  <si>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</si>
  <si>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</si>
  <si>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</si>
  <si>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</si>
  <si>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</si>
  <si>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</si>
  <si>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</si>
  <si>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</si>
  <si>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</si>
  <si>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</si>
  <si>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</si>
  <si>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</si>
  <si>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</si>
  <si>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</si>
  <si>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sd2003</t>
  </si>
  <si>
    <t>①右女3（塩見彩）</t>
  </si>
  <si>
    <t>①出会い求人</t>
  </si>
  <si>
    <t>lp02</t>
  </si>
  <si>
    <t>サンスポ関東</t>
  </si>
  <si>
    <t>全5段つかみ15段</t>
  </si>
  <si>
    <t>1～15日</t>
  </si>
  <si>
    <t>sd2004</t>
  </si>
  <si>
    <t>空電</t>
  </si>
  <si>
    <t>sd2005</t>
  </si>
  <si>
    <t>半5段つかみ15段</t>
  </si>
  <si>
    <t>sd2006</t>
  </si>
  <si>
    <t>sd2007</t>
  </si>
  <si>
    <t>②デリヘル版2（塩見彩）</t>
  </si>
  <si>
    <t>②50〜70代男性限定熟女好きな男性募集中</t>
  </si>
  <si>
    <t>16～31日</t>
  </si>
  <si>
    <t>sd2008</t>
  </si>
  <si>
    <t>sd2009</t>
  </si>
  <si>
    <t>sd2010</t>
  </si>
  <si>
    <t>sd2011</t>
  </si>
  <si>
    <t>サンスポ関西</t>
  </si>
  <si>
    <t>sd2012</t>
  </si>
  <si>
    <t>sd2013</t>
  </si>
  <si>
    <t>sd2014</t>
  </si>
  <si>
    <t>sd2015</t>
  </si>
  <si>
    <t>sd2016</t>
  </si>
  <si>
    <t>sd2017</t>
  </si>
  <si>
    <t>sd2018</t>
  </si>
  <si>
    <t>sd2019</t>
  </si>
  <si>
    <t>デリヘル版3（塩見彩）</t>
  </si>
  <si>
    <t>従順な美熟女と出会う(私をペットにして)</t>
  </si>
  <si>
    <t>デイリースポーツ関西</t>
  </si>
  <si>
    <t>全5段・半5段つかみ10段保証</t>
  </si>
  <si>
    <t>10段保証</t>
  </si>
  <si>
    <t>sd2020</t>
  </si>
  <si>
    <t>sd2021</t>
  </si>
  <si>
    <t>Secondストーリー2（塩見彩）</t>
  </si>
  <si>
    <t>ほんわかゆるふわ熟女と会えるなんて大当たり！</t>
  </si>
  <si>
    <t>sd2022</t>
  </si>
  <si>
    <t>sd2023</t>
  </si>
  <si>
    <t>右女3（塩見彩）</t>
  </si>
  <si>
    <t>出会い求人</t>
  </si>
  <si>
    <t>sd2024</t>
  </si>
  <si>
    <t>sd2025</t>
  </si>
  <si>
    <t>カオス版（塩見彩）</t>
  </si>
  <si>
    <t>感動の熟女体験</t>
  </si>
  <si>
    <t>sd2026</t>
  </si>
  <si>
    <t>sd2027</t>
  </si>
  <si>
    <t>デリヘル版2（塩見彩）</t>
  </si>
  <si>
    <t>70代でも彼女が3人このサイトやって良かった</t>
  </si>
  <si>
    <t>sd2028</t>
  </si>
  <si>
    <t>sd2029</t>
  </si>
  <si>
    <t>①デリヘル版3（塩見彩）</t>
  </si>
  <si>
    <t>①三密(秘密♡親密♡密着)の出会い中高年で大流行</t>
  </si>
  <si>
    <t>日刊ゲンダイ東海版</t>
  </si>
  <si>
    <t>全2段</t>
  </si>
  <si>
    <t>sd2030</t>
  </si>
  <si>
    <t>sd2031</t>
  </si>
  <si>
    <t>②求人風（塩見彩）</t>
  </si>
  <si>
    <t>②70代でも彼女が3人このサイトやって良かった</t>
  </si>
  <si>
    <t>sd2032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</si>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</sst>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30</v>
      </c>
      <c r="D6" s="195">
        <v>640000</v>
      </c>
      <c r="E6" s="81">
        <v>622</v>
      </c>
      <c r="F6" s="81">
        <v>248</v>
      </c>
      <c r="G6" s="81">
        <v>901</v>
      </c>
      <c r="H6" s="91">
        <v>90</v>
      </c>
      <c r="I6" s="92">
        <v>0</v>
      </c>
      <c r="J6" s="145">
        <f>H6+I6</f>
        <v>90</v>
      </c>
      <c r="K6" s="82">
        <f>IFERROR(J6/G6,"-")</f>
        <v>0.099889012208657</v>
      </c>
      <c r="L6" s="81">
        <v>37</v>
      </c>
      <c r="M6" s="81">
        <v>21</v>
      </c>
      <c r="N6" s="82">
        <f>IFERROR(L6/J6,"-")</f>
        <v>0.41111111111111</v>
      </c>
      <c r="O6" s="83">
        <f>IFERROR(D6/J6,"-")</f>
        <v>7111.1111111111</v>
      </c>
      <c r="P6" s="84">
        <v>32</v>
      </c>
      <c r="Q6" s="82">
        <f>IFERROR(P6/J6,"-")</f>
        <v>0.35555555555556</v>
      </c>
      <c r="R6" s="200">
        <v>1456000</v>
      </c>
      <c r="S6" s="201">
        <f>IFERROR(R6/J6,"-")</f>
        <v>16177.777777778</v>
      </c>
      <c r="T6" s="201">
        <f>IFERROR(R6/P6,"-")</f>
        <v>45500</v>
      </c>
      <c r="U6" s="195">
        <f>IFERROR(R6-D6,"-")</f>
        <v>816000</v>
      </c>
      <c r="V6" s="85">
        <f>R6/D6</f>
        <v>2.275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640000</v>
      </c>
      <c r="E9" s="41">
        <f>SUM(E6:E7)</f>
        <v>622</v>
      </c>
      <c r="F9" s="41">
        <f>SUM(F6:F7)</f>
        <v>248</v>
      </c>
      <c r="G9" s="41">
        <f>SUM(G6:G7)</f>
        <v>901</v>
      </c>
      <c r="H9" s="41">
        <f>SUM(H6:H7)</f>
        <v>90</v>
      </c>
      <c r="I9" s="41">
        <f>SUM(I6:I7)</f>
        <v>0</v>
      </c>
      <c r="J9" s="41">
        <f>SUM(J6:J7)</f>
        <v>90</v>
      </c>
      <c r="K9" s="42">
        <f>IFERROR(J9/G9,"-")</f>
        <v>0.099889012208657</v>
      </c>
      <c r="L9" s="78">
        <f>SUM(L6:L7)</f>
        <v>37</v>
      </c>
      <c r="M9" s="78">
        <f>SUM(M6:M7)</f>
        <v>21</v>
      </c>
      <c r="N9" s="42">
        <f>IFERROR(L9/J9,"-")</f>
        <v>0.41111111111111</v>
      </c>
      <c r="O9" s="43">
        <f>IFERROR(D9/J9,"-")</f>
        <v>7111.1111111111</v>
      </c>
      <c r="P9" s="44">
        <f>SUM(P6:P7)</f>
        <v>32</v>
      </c>
      <c r="Q9" s="42">
        <f>IFERROR(P9/J9,"-")</f>
        <v>0.35555555555556</v>
      </c>
      <c r="R9" s="45">
        <f>SUM(R6:R7)</f>
        <v>1456000</v>
      </c>
      <c r="S9" s="45">
        <f>IFERROR(R9/J9,"-")</f>
        <v>16177.777777778</v>
      </c>
      <c r="T9" s="45">
        <f>IFERROR(R9/P9,"-")</f>
        <v>45500</v>
      </c>
      <c r="U9" s="46">
        <f>SUM(U6:U7)</f>
        <v>816000</v>
      </c>
      <c r="V9" s="47">
        <f>IFERROR(R9/D9,"-")</f>
        <v>2.275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3.1029411764706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2</v>
      </c>
      <c r="L6" s="81">
        <v>0</v>
      </c>
      <c r="M6" s="81">
        <v>13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IFERROR(J6/SUM(P6:P21),"-")</f>
        <v>6938.7755102041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SUM(X6:X21)-SUM(J6:J21)</f>
        <v>715000</v>
      </c>
      <c r="AB6" s="85">
        <f>SUM(X6:X21)/SUM(J6:J21)</f>
        <v>3.1029411764706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12</v>
      </c>
      <c r="L7" s="81">
        <v>8</v>
      </c>
      <c r="M7" s="81">
        <v>9</v>
      </c>
      <c r="N7" s="91">
        <v>1</v>
      </c>
      <c r="O7" s="92">
        <v>0</v>
      </c>
      <c r="P7" s="93">
        <f>N7+O7</f>
        <v>1</v>
      </c>
      <c r="Q7" s="82">
        <f>IFERROR(P7/M7,"-")</f>
        <v>0.11111111111111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14</v>
      </c>
      <c r="L8" s="81">
        <v>0</v>
      </c>
      <c r="M8" s="81">
        <v>62</v>
      </c>
      <c r="N8" s="91">
        <v>5</v>
      </c>
      <c r="O8" s="92">
        <v>0</v>
      </c>
      <c r="P8" s="93">
        <f>N8+O8</f>
        <v>5</v>
      </c>
      <c r="Q8" s="82">
        <f>IFERROR(P8/M8,"-")</f>
        <v>0.080645161290323</v>
      </c>
      <c r="R8" s="81">
        <v>1</v>
      </c>
      <c r="S8" s="81">
        <v>2</v>
      </c>
      <c r="T8" s="82">
        <f>IFERROR(S8/(O8+P8),"-")</f>
        <v>0.4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0.6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0.2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27</v>
      </c>
      <c r="L9" s="81">
        <v>22</v>
      </c>
      <c r="M9" s="81">
        <v>11</v>
      </c>
      <c r="N9" s="91">
        <v>5</v>
      </c>
      <c r="O9" s="92">
        <v>0</v>
      </c>
      <c r="P9" s="93">
        <f>N9+O9</f>
        <v>5</v>
      </c>
      <c r="Q9" s="82">
        <f>IFERROR(P9/M9,"-")</f>
        <v>0.45454545454545</v>
      </c>
      <c r="R9" s="81">
        <v>4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0.4</v>
      </c>
      <c r="X9" s="186">
        <v>102000</v>
      </c>
      <c r="Y9" s="187">
        <f>IFERROR(X9/P9,"-")</f>
        <v>20400</v>
      </c>
      <c r="Z9" s="187">
        <f>IFERROR(X9/V9,"-")</f>
        <v>51000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0.2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3</v>
      </c>
      <c r="CG9" s="134">
        <f>IF(P9=0,"",IF(CF9=0,"",(CF9/P9)))</f>
        <v>0.6</v>
      </c>
      <c r="CH9" s="135">
        <v>2</v>
      </c>
      <c r="CI9" s="136">
        <f>IFERROR(CH9/CF9,"-")</f>
        <v>0.66666666666667</v>
      </c>
      <c r="CJ9" s="137">
        <v>102000</v>
      </c>
      <c r="CK9" s="138">
        <f>IFERROR(CJ9/CF9,"-")</f>
        <v>34000</v>
      </c>
      <c r="CL9" s="139"/>
      <c r="CM9" s="139"/>
      <c r="CN9" s="139">
        <v>2</v>
      </c>
      <c r="CO9" s="140">
        <v>2</v>
      </c>
      <c r="CP9" s="141">
        <v>102000</v>
      </c>
      <c r="CQ9" s="141">
        <v>65000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63</v>
      </c>
      <c r="G10" s="203" t="s">
        <v>64</v>
      </c>
      <c r="H10" s="90" t="s">
        <v>65</v>
      </c>
      <c r="I10" s="90" t="s">
        <v>75</v>
      </c>
      <c r="J10" s="188"/>
      <c r="K10" s="81">
        <v>22</v>
      </c>
      <c r="L10" s="81">
        <v>0</v>
      </c>
      <c r="M10" s="81">
        <v>111</v>
      </c>
      <c r="N10" s="91">
        <v>3</v>
      </c>
      <c r="O10" s="92">
        <v>0</v>
      </c>
      <c r="P10" s="93">
        <f>N10+O10</f>
        <v>3</v>
      </c>
      <c r="Q10" s="82">
        <f>IFERROR(P10/M10,"-")</f>
        <v>0.027027027027027</v>
      </c>
      <c r="R10" s="81">
        <v>0</v>
      </c>
      <c r="S10" s="81">
        <v>1</v>
      </c>
      <c r="T10" s="82">
        <f>IFERROR(S10/(O10+P10),"-")</f>
        <v>0.33333333333333</v>
      </c>
      <c r="U10" s="182"/>
      <c r="V10" s="84">
        <v>3</v>
      </c>
      <c r="W10" s="82">
        <f>IF(P10=0,"-",V10/P10)</f>
        <v>1</v>
      </c>
      <c r="X10" s="186">
        <v>16000</v>
      </c>
      <c r="Y10" s="187">
        <f>IFERROR(X10/P10,"-")</f>
        <v>5333.3333333333</v>
      </c>
      <c r="Z10" s="187">
        <f>IFERROR(X10/V10,"-")</f>
        <v>5333.3333333333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3</v>
      </c>
      <c r="BO10" s="120">
        <f>IF(P10=0,"",IF(BN10=0,"",(BN10/P10)))</f>
        <v>1</v>
      </c>
      <c r="BP10" s="121">
        <v>3</v>
      </c>
      <c r="BQ10" s="122">
        <f>IFERROR(BP10/BN10,"-")</f>
        <v>1</v>
      </c>
      <c r="BR10" s="123">
        <v>16000</v>
      </c>
      <c r="BS10" s="124">
        <f>IFERROR(BR10/BN10,"-")</f>
        <v>5333.3333333333</v>
      </c>
      <c r="BT10" s="125">
        <v>2</v>
      </c>
      <c r="BU10" s="125">
        <v>1</v>
      </c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3</v>
      </c>
      <c r="CP10" s="141">
        <v>16000</v>
      </c>
      <c r="CQ10" s="141">
        <v>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76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89</v>
      </c>
      <c r="L11" s="81">
        <v>42</v>
      </c>
      <c r="M11" s="81">
        <v>30</v>
      </c>
      <c r="N11" s="91">
        <v>8</v>
      </c>
      <c r="O11" s="92">
        <v>0</v>
      </c>
      <c r="P11" s="93">
        <f>N11+O11</f>
        <v>8</v>
      </c>
      <c r="Q11" s="82">
        <f>IFERROR(P11/M11,"-")</f>
        <v>0.26666666666667</v>
      </c>
      <c r="R11" s="81">
        <v>3</v>
      </c>
      <c r="S11" s="81">
        <v>1</v>
      </c>
      <c r="T11" s="82">
        <f>IFERROR(S11/(O11+P11),"-")</f>
        <v>0.125</v>
      </c>
      <c r="U11" s="182"/>
      <c r="V11" s="84">
        <v>4</v>
      </c>
      <c r="W11" s="82">
        <f>IF(P11=0,"-",V11/P11)</f>
        <v>0.5</v>
      </c>
      <c r="X11" s="186">
        <v>181000</v>
      </c>
      <c r="Y11" s="187">
        <f>IFERROR(X11/P11,"-")</f>
        <v>22625</v>
      </c>
      <c r="Z11" s="187">
        <f>IFERROR(X11/V11,"-")</f>
        <v>45250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8</v>
      </c>
      <c r="BX11" s="127">
        <f>IF(P11=0,"",IF(BW11=0,"",(BW11/P11)))</f>
        <v>1</v>
      </c>
      <c r="BY11" s="128">
        <v>4</v>
      </c>
      <c r="BZ11" s="129">
        <f>IFERROR(BY11/BW11,"-")</f>
        <v>0.5</v>
      </c>
      <c r="CA11" s="130">
        <v>181000</v>
      </c>
      <c r="CB11" s="131">
        <f>IFERROR(CA11/BW11,"-")</f>
        <v>22625</v>
      </c>
      <c r="CC11" s="132">
        <v>1</v>
      </c>
      <c r="CD11" s="132">
        <v>1</v>
      </c>
      <c r="CE11" s="132">
        <v>2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4</v>
      </c>
      <c r="CP11" s="141">
        <v>181000</v>
      </c>
      <c r="CQ11" s="141">
        <v>106000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77</v>
      </c>
      <c r="C12" s="203"/>
      <c r="D12" s="203" t="s">
        <v>73</v>
      </c>
      <c r="E12" s="203" t="s">
        <v>74</v>
      </c>
      <c r="F12" s="203" t="s">
        <v>63</v>
      </c>
      <c r="G12" s="203" t="s">
        <v>64</v>
      </c>
      <c r="H12" s="90" t="s">
        <v>70</v>
      </c>
      <c r="I12" s="90"/>
      <c r="J12" s="188"/>
      <c r="K12" s="81">
        <v>0</v>
      </c>
      <c r="L12" s="81">
        <v>0</v>
      </c>
      <c r="M12" s="81">
        <v>1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78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17</v>
      </c>
      <c r="L13" s="81">
        <v>11</v>
      </c>
      <c r="M13" s="81">
        <v>19</v>
      </c>
      <c r="N13" s="91">
        <v>4</v>
      </c>
      <c r="O13" s="92">
        <v>0</v>
      </c>
      <c r="P13" s="93">
        <f>N13+O13</f>
        <v>4</v>
      </c>
      <c r="Q13" s="82">
        <f>IFERROR(P13/M13,"-")</f>
        <v>0.21052631578947</v>
      </c>
      <c r="R13" s="81">
        <v>2</v>
      </c>
      <c r="S13" s="81">
        <v>2</v>
      </c>
      <c r="T13" s="82">
        <f>IFERROR(S13/(O13+P13),"-")</f>
        <v>0.5</v>
      </c>
      <c r="U13" s="182"/>
      <c r="V13" s="84">
        <v>3</v>
      </c>
      <c r="W13" s="82">
        <f>IF(P13=0,"-",V13/P13)</f>
        <v>0.75</v>
      </c>
      <c r="X13" s="186">
        <v>154000</v>
      </c>
      <c r="Y13" s="187">
        <f>IFERROR(X13/P13,"-")</f>
        <v>38500</v>
      </c>
      <c r="Z13" s="187">
        <f>IFERROR(X13/V13,"-")</f>
        <v>51333.333333333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0.25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0.25</v>
      </c>
      <c r="BG13" s="112">
        <v>1</v>
      </c>
      <c r="BH13" s="114">
        <f>IFERROR(BG13/BE13,"-")</f>
        <v>1</v>
      </c>
      <c r="BI13" s="115">
        <v>103000</v>
      </c>
      <c r="BJ13" s="116">
        <f>IFERROR(BI13/BE13,"-")</f>
        <v>103000</v>
      </c>
      <c r="BK13" s="117"/>
      <c r="BL13" s="117"/>
      <c r="BM13" s="117">
        <v>1</v>
      </c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0.25</v>
      </c>
      <c r="BY13" s="128">
        <v>1</v>
      </c>
      <c r="BZ13" s="129">
        <f>IFERROR(BY13/BW13,"-")</f>
        <v>1</v>
      </c>
      <c r="CA13" s="130">
        <v>26000</v>
      </c>
      <c r="CB13" s="131">
        <f>IFERROR(CA13/BW13,"-")</f>
        <v>26000</v>
      </c>
      <c r="CC13" s="132"/>
      <c r="CD13" s="132"/>
      <c r="CE13" s="132">
        <v>1</v>
      </c>
      <c r="CF13" s="133">
        <v>1</v>
      </c>
      <c r="CG13" s="134">
        <f>IF(P13=0,"",IF(CF13=0,"",(CF13/P13)))</f>
        <v>0.25</v>
      </c>
      <c r="CH13" s="135">
        <v>1</v>
      </c>
      <c r="CI13" s="136">
        <f>IFERROR(CH13/CF13,"-")</f>
        <v>1</v>
      </c>
      <c r="CJ13" s="137">
        <v>25000</v>
      </c>
      <c r="CK13" s="138">
        <f>IFERROR(CJ13/CF13,"-")</f>
        <v>25000</v>
      </c>
      <c r="CL13" s="139"/>
      <c r="CM13" s="139"/>
      <c r="CN13" s="139">
        <v>1</v>
      </c>
      <c r="CO13" s="140">
        <v>3</v>
      </c>
      <c r="CP13" s="141">
        <v>154000</v>
      </c>
      <c r="CQ13" s="141">
        <v>103000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79</v>
      </c>
      <c r="C14" s="203"/>
      <c r="D14" s="203" t="s">
        <v>61</v>
      </c>
      <c r="E14" s="203" t="s">
        <v>62</v>
      </c>
      <c r="F14" s="203" t="s">
        <v>63</v>
      </c>
      <c r="G14" s="203" t="s">
        <v>80</v>
      </c>
      <c r="H14" s="90" t="s">
        <v>65</v>
      </c>
      <c r="I14" s="90" t="s">
        <v>66</v>
      </c>
      <c r="J14" s="188"/>
      <c r="K14" s="81">
        <v>12</v>
      </c>
      <c r="L14" s="81">
        <v>0</v>
      </c>
      <c r="M14" s="81">
        <v>36</v>
      </c>
      <c r="N14" s="91">
        <v>3</v>
      </c>
      <c r="O14" s="92">
        <v>0</v>
      </c>
      <c r="P14" s="93">
        <f>N14+O14</f>
        <v>3</v>
      </c>
      <c r="Q14" s="82">
        <f>IFERROR(P14/M14,"-")</f>
        <v>0.083333333333333</v>
      </c>
      <c r="R14" s="81">
        <v>2</v>
      </c>
      <c r="S14" s="81">
        <v>0</v>
      </c>
      <c r="T14" s="82">
        <f>IFERROR(S14/(O14+P14),"-")</f>
        <v>0</v>
      </c>
      <c r="U14" s="182"/>
      <c r="V14" s="84">
        <v>3</v>
      </c>
      <c r="W14" s="82">
        <f>IF(P14=0,"-",V14/P14)</f>
        <v>1</v>
      </c>
      <c r="X14" s="186">
        <v>316000</v>
      </c>
      <c r="Y14" s="187">
        <f>IFERROR(X14/P14,"-")</f>
        <v>105333.33333333</v>
      </c>
      <c r="Z14" s="187">
        <f>IFERROR(X14/V14,"-")</f>
        <v>105333.33333333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0.33333333333333</v>
      </c>
      <c r="BY14" s="128">
        <v>1</v>
      </c>
      <c r="BZ14" s="129">
        <f>IFERROR(BY14/BW14,"-")</f>
        <v>1</v>
      </c>
      <c r="CA14" s="130">
        <v>10000</v>
      </c>
      <c r="CB14" s="131">
        <f>IFERROR(CA14/BW14,"-")</f>
        <v>10000</v>
      </c>
      <c r="CC14" s="132"/>
      <c r="CD14" s="132">
        <v>1</v>
      </c>
      <c r="CE14" s="132"/>
      <c r="CF14" s="133">
        <v>2</v>
      </c>
      <c r="CG14" s="134">
        <f>IF(P14=0,"",IF(CF14=0,"",(CF14/P14)))</f>
        <v>0.66666666666667</v>
      </c>
      <c r="CH14" s="135">
        <v>2</v>
      </c>
      <c r="CI14" s="136">
        <f>IFERROR(CH14/CF14,"-")</f>
        <v>1</v>
      </c>
      <c r="CJ14" s="137">
        <v>306000</v>
      </c>
      <c r="CK14" s="138">
        <f>IFERROR(CJ14/CF14,"-")</f>
        <v>153000</v>
      </c>
      <c r="CL14" s="139">
        <v>1</v>
      </c>
      <c r="CM14" s="139"/>
      <c r="CN14" s="139">
        <v>1</v>
      </c>
      <c r="CO14" s="140">
        <v>3</v>
      </c>
      <c r="CP14" s="141">
        <v>316000</v>
      </c>
      <c r="CQ14" s="141">
        <v>303000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81</v>
      </c>
      <c r="C15" s="203"/>
      <c r="D15" s="203" t="s">
        <v>61</v>
      </c>
      <c r="E15" s="203" t="s">
        <v>62</v>
      </c>
      <c r="F15" s="203" t="s">
        <v>68</v>
      </c>
      <c r="G15" s="203"/>
      <c r="H15" s="90"/>
      <c r="I15" s="90"/>
      <c r="J15" s="188"/>
      <c r="K15" s="81">
        <v>20</v>
      </c>
      <c r="L15" s="81">
        <v>16</v>
      </c>
      <c r="M15" s="81">
        <v>9</v>
      </c>
      <c r="N15" s="91">
        <v>3</v>
      </c>
      <c r="O15" s="92">
        <v>0</v>
      </c>
      <c r="P15" s="93">
        <f>N15+O15</f>
        <v>3</v>
      </c>
      <c r="Q15" s="82">
        <f>IFERROR(P15/M15,"-")</f>
        <v>0.33333333333333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0.66666666666667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0.33333333333333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82</v>
      </c>
      <c r="C16" s="203"/>
      <c r="D16" s="203" t="s">
        <v>61</v>
      </c>
      <c r="E16" s="203" t="s">
        <v>62</v>
      </c>
      <c r="F16" s="203" t="s">
        <v>63</v>
      </c>
      <c r="G16" s="203" t="s">
        <v>80</v>
      </c>
      <c r="H16" s="90" t="s">
        <v>70</v>
      </c>
      <c r="I16" s="90"/>
      <c r="J16" s="188"/>
      <c r="K16" s="81">
        <v>4</v>
      </c>
      <c r="L16" s="81">
        <v>0</v>
      </c>
      <c r="M16" s="81">
        <v>14</v>
      </c>
      <c r="N16" s="91">
        <v>1</v>
      </c>
      <c r="O16" s="92">
        <v>0</v>
      </c>
      <c r="P16" s="93">
        <f>N16+O16</f>
        <v>1</v>
      </c>
      <c r="Q16" s="82">
        <f>IFERROR(P16/M16,"-")</f>
        <v>0.071428571428571</v>
      </c>
      <c r="R16" s="81">
        <v>1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1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83</v>
      </c>
      <c r="C17" s="203"/>
      <c r="D17" s="203" t="s">
        <v>61</v>
      </c>
      <c r="E17" s="203" t="s">
        <v>62</v>
      </c>
      <c r="F17" s="203" t="s">
        <v>68</v>
      </c>
      <c r="G17" s="203"/>
      <c r="H17" s="90"/>
      <c r="I17" s="90"/>
      <c r="J17" s="188"/>
      <c r="K17" s="81">
        <v>16</v>
      </c>
      <c r="L17" s="81">
        <v>12</v>
      </c>
      <c r="M17" s="81">
        <v>8</v>
      </c>
      <c r="N17" s="91">
        <v>4</v>
      </c>
      <c r="O17" s="92">
        <v>0</v>
      </c>
      <c r="P17" s="93">
        <f>N17+O17</f>
        <v>4</v>
      </c>
      <c r="Q17" s="82">
        <f>IFERROR(P17/M17,"-")</f>
        <v>0.5</v>
      </c>
      <c r="R17" s="81">
        <v>3</v>
      </c>
      <c r="S17" s="81">
        <v>1</v>
      </c>
      <c r="T17" s="82">
        <f>IFERROR(S17/(O17+P17),"-")</f>
        <v>0.25</v>
      </c>
      <c r="U17" s="182"/>
      <c r="V17" s="84">
        <v>3</v>
      </c>
      <c r="W17" s="82">
        <f>IF(P17=0,"-",V17/P17)</f>
        <v>0.75</v>
      </c>
      <c r="X17" s="186">
        <v>65000</v>
      </c>
      <c r="Y17" s="187">
        <f>IFERROR(X17/P17,"-")</f>
        <v>16250</v>
      </c>
      <c r="Z17" s="187">
        <f>IFERROR(X17/V17,"-")</f>
        <v>21666.666666667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3</v>
      </c>
      <c r="BO17" s="120">
        <f>IF(P17=0,"",IF(BN17=0,"",(BN17/P17)))</f>
        <v>0.75</v>
      </c>
      <c r="BP17" s="121">
        <v>2</v>
      </c>
      <c r="BQ17" s="122">
        <f>IFERROR(BP17/BN17,"-")</f>
        <v>0.66666666666667</v>
      </c>
      <c r="BR17" s="123">
        <v>54000</v>
      </c>
      <c r="BS17" s="124">
        <f>IFERROR(BR17/BN17,"-")</f>
        <v>18000</v>
      </c>
      <c r="BT17" s="125"/>
      <c r="BU17" s="125"/>
      <c r="BV17" s="125">
        <v>2</v>
      </c>
      <c r="BW17" s="126">
        <v>1</v>
      </c>
      <c r="BX17" s="127">
        <f>IF(P17=0,"",IF(BW17=0,"",(BW17/P17)))</f>
        <v>0.25</v>
      </c>
      <c r="BY17" s="128">
        <v>1</v>
      </c>
      <c r="BZ17" s="129">
        <f>IFERROR(BY17/BW17,"-")</f>
        <v>1</v>
      </c>
      <c r="CA17" s="130">
        <v>11000</v>
      </c>
      <c r="CB17" s="131">
        <f>IFERROR(CA17/BW17,"-")</f>
        <v>11000</v>
      </c>
      <c r="CC17" s="132"/>
      <c r="CD17" s="132">
        <v>1</v>
      </c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3</v>
      </c>
      <c r="CP17" s="141">
        <v>65000</v>
      </c>
      <c r="CQ17" s="141">
        <v>36000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84</v>
      </c>
      <c r="C18" s="203"/>
      <c r="D18" s="203" t="s">
        <v>73</v>
      </c>
      <c r="E18" s="203" t="s">
        <v>74</v>
      </c>
      <c r="F18" s="203" t="s">
        <v>63</v>
      </c>
      <c r="G18" s="203" t="s">
        <v>80</v>
      </c>
      <c r="H18" s="90" t="s">
        <v>65</v>
      </c>
      <c r="I18" s="90" t="s">
        <v>75</v>
      </c>
      <c r="J18" s="188"/>
      <c r="K18" s="81">
        <v>24</v>
      </c>
      <c r="L18" s="81">
        <v>0</v>
      </c>
      <c r="M18" s="81">
        <v>68</v>
      </c>
      <c r="N18" s="91">
        <v>8</v>
      </c>
      <c r="O18" s="92">
        <v>0</v>
      </c>
      <c r="P18" s="93">
        <f>N18+O18</f>
        <v>8</v>
      </c>
      <c r="Q18" s="82">
        <f>IFERROR(P18/M18,"-")</f>
        <v>0.11764705882353</v>
      </c>
      <c r="R18" s="81">
        <v>6</v>
      </c>
      <c r="S18" s="81">
        <v>1</v>
      </c>
      <c r="T18" s="82">
        <f>IFERROR(S18/(O18+P18),"-")</f>
        <v>0.125</v>
      </c>
      <c r="U18" s="182"/>
      <c r="V18" s="84">
        <v>2</v>
      </c>
      <c r="W18" s="82">
        <f>IF(P18=0,"-",V18/P18)</f>
        <v>0.25</v>
      </c>
      <c r="X18" s="186">
        <v>48000</v>
      </c>
      <c r="Y18" s="187">
        <f>IFERROR(X18/P18,"-")</f>
        <v>6000</v>
      </c>
      <c r="Z18" s="187">
        <f>IFERROR(X18/V18,"-")</f>
        <v>24000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0.125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3</v>
      </c>
      <c r="BO18" s="120">
        <f>IF(P18=0,"",IF(BN18=0,"",(BN18/P18)))</f>
        <v>0.375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4</v>
      </c>
      <c r="BX18" s="127">
        <f>IF(P18=0,"",IF(BW18=0,"",(BW18/P18)))</f>
        <v>0.5</v>
      </c>
      <c r="BY18" s="128">
        <v>2</v>
      </c>
      <c r="BZ18" s="129">
        <f>IFERROR(BY18/BW18,"-")</f>
        <v>0.5</v>
      </c>
      <c r="CA18" s="130">
        <v>48000</v>
      </c>
      <c r="CB18" s="131">
        <f>IFERROR(CA18/BW18,"-")</f>
        <v>12000</v>
      </c>
      <c r="CC18" s="132"/>
      <c r="CD18" s="132"/>
      <c r="CE18" s="132">
        <v>2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48000</v>
      </c>
      <c r="CQ18" s="141">
        <v>35000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85</v>
      </c>
      <c r="C19" s="203"/>
      <c r="D19" s="203" t="s">
        <v>73</v>
      </c>
      <c r="E19" s="203" t="s">
        <v>74</v>
      </c>
      <c r="F19" s="203" t="s">
        <v>68</v>
      </c>
      <c r="G19" s="203"/>
      <c r="H19" s="90"/>
      <c r="I19" s="90"/>
      <c r="J19" s="188"/>
      <c r="K19" s="81">
        <v>40</v>
      </c>
      <c r="L19" s="81">
        <v>29</v>
      </c>
      <c r="M19" s="81">
        <v>14</v>
      </c>
      <c r="N19" s="91">
        <v>4</v>
      </c>
      <c r="O19" s="92">
        <v>0</v>
      </c>
      <c r="P19" s="93">
        <f>N19+O19</f>
        <v>4</v>
      </c>
      <c r="Q19" s="82">
        <f>IFERROR(P19/M19,"-")</f>
        <v>0.28571428571429</v>
      </c>
      <c r="R19" s="81">
        <v>2</v>
      </c>
      <c r="S19" s="81">
        <v>1</v>
      </c>
      <c r="T19" s="82">
        <f>IFERROR(S19/(O19+P19),"-")</f>
        <v>0.25</v>
      </c>
      <c r="U19" s="182"/>
      <c r="V19" s="84">
        <v>2</v>
      </c>
      <c r="W19" s="82">
        <f>IF(P19=0,"-",V19/P19)</f>
        <v>0.5</v>
      </c>
      <c r="X19" s="186">
        <v>173000</v>
      </c>
      <c r="Y19" s="187">
        <f>IFERROR(X19/P19,"-")</f>
        <v>43250</v>
      </c>
      <c r="Z19" s="187">
        <f>IFERROR(X19/V19,"-")</f>
        <v>86500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0.5</v>
      </c>
      <c r="BP19" s="121">
        <v>1</v>
      </c>
      <c r="BQ19" s="122">
        <f>IFERROR(BP19/BN19,"-")</f>
        <v>0.5</v>
      </c>
      <c r="BR19" s="123">
        <v>115000</v>
      </c>
      <c r="BS19" s="124">
        <f>IFERROR(BR19/BN19,"-")</f>
        <v>57500</v>
      </c>
      <c r="BT19" s="125"/>
      <c r="BU19" s="125"/>
      <c r="BV19" s="125">
        <v>1</v>
      </c>
      <c r="BW19" s="126">
        <v>1</v>
      </c>
      <c r="BX19" s="127">
        <f>IF(P19=0,"",IF(BW19=0,"",(BW19/P19)))</f>
        <v>0.25</v>
      </c>
      <c r="BY19" s="128">
        <v>1</v>
      </c>
      <c r="BZ19" s="129">
        <f>IFERROR(BY19/BW19,"-")</f>
        <v>1</v>
      </c>
      <c r="CA19" s="130">
        <v>58000</v>
      </c>
      <c r="CB19" s="131">
        <f>IFERROR(CA19/BW19,"-")</f>
        <v>58000</v>
      </c>
      <c r="CC19" s="132"/>
      <c r="CD19" s="132"/>
      <c r="CE19" s="132">
        <v>1</v>
      </c>
      <c r="CF19" s="133">
        <v>1</v>
      </c>
      <c r="CG19" s="134">
        <f>IF(P19=0,"",IF(CF19=0,"",(CF19/P19)))</f>
        <v>0.25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2</v>
      </c>
      <c r="CP19" s="141">
        <v>173000</v>
      </c>
      <c r="CQ19" s="141">
        <v>115000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86</v>
      </c>
      <c r="C20" s="203"/>
      <c r="D20" s="203" t="s">
        <v>73</v>
      </c>
      <c r="E20" s="203" t="s">
        <v>74</v>
      </c>
      <c r="F20" s="203" t="s">
        <v>63</v>
      </c>
      <c r="G20" s="203" t="s">
        <v>80</v>
      </c>
      <c r="H20" s="90" t="s">
        <v>70</v>
      </c>
      <c r="I20" s="90"/>
      <c r="J20" s="188"/>
      <c r="K20" s="81">
        <v>0</v>
      </c>
      <c r="L20" s="81">
        <v>0</v>
      </c>
      <c r="M20" s="81">
        <v>1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87</v>
      </c>
      <c r="C21" s="203"/>
      <c r="D21" s="203" t="s">
        <v>73</v>
      </c>
      <c r="E21" s="203" t="s">
        <v>74</v>
      </c>
      <c r="F21" s="203" t="s">
        <v>68</v>
      </c>
      <c r="G21" s="203"/>
      <c r="H21" s="90"/>
      <c r="I21" s="90"/>
      <c r="J21" s="188"/>
      <c r="K21" s="81">
        <v>2</v>
      </c>
      <c r="L21" s="81">
        <v>2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1.86</v>
      </c>
      <c r="B22" s="203" t="s">
        <v>88</v>
      </c>
      <c r="C22" s="203"/>
      <c r="D22" s="203" t="s">
        <v>89</v>
      </c>
      <c r="E22" s="203" t="s">
        <v>90</v>
      </c>
      <c r="F22" s="203" t="s">
        <v>63</v>
      </c>
      <c r="G22" s="203" t="s">
        <v>91</v>
      </c>
      <c r="H22" s="90" t="s">
        <v>92</v>
      </c>
      <c r="I22" s="90" t="s">
        <v>93</v>
      </c>
      <c r="J22" s="188">
        <v>200000</v>
      </c>
      <c r="K22" s="81">
        <v>26</v>
      </c>
      <c r="L22" s="81">
        <v>0</v>
      </c>
      <c r="M22" s="81">
        <v>118</v>
      </c>
      <c r="N22" s="91">
        <v>3</v>
      </c>
      <c r="O22" s="92">
        <v>0</v>
      </c>
      <c r="P22" s="93">
        <f>N22+O22</f>
        <v>3</v>
      </c>
      <c r="Q22" s="82">
        <f>IFERROR(P22/M22,"-")</f>
        <v>0.025423728813559</v>
      </c>
      <c r="R22" s="81">
        <v>2</v>
      </c>
      <c r="S22" s="81">
        <v>1</v>
      </c>
      <c r="T22" s="82">
        <f>IFERROR(S22/(O22+P22),"-")</f>
        <v>0.33333333333333</v>
      </c>
      <c r="U22" s="182">
        <f>IFERROR(J22/SUM(P22:P31),"-")</f>
        <v>5882.3529411765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SUM(X22:X31)-SUM(J22:J31)</f>
        <v>172000</v>
      </c>
      <c r="AB22" s="85">
        <f>SUM(X22:X31)/SUM(J22:J31)</f>
        <v>1.86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0.33333333333333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1</v>
      </c>
      <c r="BF22" s="113">
        <f>IF(P22=0,"",IF(BE22=0,"",(BE22/P22)))</f>
        <v>0.33333333333333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0.33333333333333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94</v>
      </c>
      <c r="C23" s="203"/>
      <c r="D23" s="203" t="s">
        <v>89</v>
      </c>
      <c r="E23" s="203" t="s">
        <v>90</v>
      </c>
      <c r="F23" s="203" t="s">
        <v>68</v>
      </c>
      <c r="G23" s="203"/>
      <c r="H23" s="90"/>
      <c r="I23" s="90"/>
      <c r="J23" s="188"/>
      <c r="K23" s="81">
        <v>66</v>
      </c>
      <c r="L23" s="81">
        <v>20</v>
      </c>
      <c r="M23" s="81">
        <v>40</v>
      </c>
      <c r="N23" s="91">
        <v>5</v>
      </c>
      <c r="O23" s="92">
        <v>0</v>
      </c>
      <c r="P23" s="93">
        <f>N23+O23</f>
        <v>5</v>
      </c>
      <c r="Q23" s="82">
        <f>IFERROR(P23/M23,"-")</f>
        <v>0.125</v>
      </c>
      <c r="R23" s="81">
        <v>1</v>
      </c>
      <c r="S23" s="81">
        <v>3</v>
      </c>
      <c r="T23" s="82">
        <f>IFERROR(S23/(O23+P23),"-")</f>
        <v>0.6</v>
      </c>
      <c r="U23" s="182"/>
      <c r="V23" s="84">
        <v>2</v>
      </c>
      <c r="W23" s="82">
        <f>IF(P23=0,"-",V23/P23)</f>
        <v>0.4</v>
      </c>
      <c r="X23" s="186">
        <v>327000</v>
      </c>
      <c r="Y23" s="187">
        <f>IFERROR(X23/P23,"-")</f>
        <v>65400</v>
      </c>
      <c r="Z23" s="187">
        <f>IFERROR(X23/V23,"-")</f>
        <v>163500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0.2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3</v>
      </c>
      <c r="BX23" s="127">
        <f>IF(P23=0,"",IF(BW23=0,"",(BW23/P23)))</f>
        <v>0.6</v>
      </c>
      <c r="BY23" s="128">
        <v>2</v>
      </c>
      <c r="BZ23" s="129">
        <f>IFERROR(BY23/BW23,"-")</f>
        <v>0.66666666666667</v>
      </c>
      <c r="CA23" s="130">
        <v>327000</v>
      </c>
      <c r="CB23" s="131">
        <f>IFERROR(CA23/BW23,"-")</f>
        <v>109000</v>
      </c>
      <c r="CC23" s="132"/>
      <c r="CD23" s="132"/>
      <c r="CE23" s="132">
        <v>2</v>
      </c>
      <c r="CF23" s="133">
        <v>1</v>
      </c>
      <c r="CG23" s="134">
        <f>IF(P23=0,"",IF(CF23=0,"",(CF23/P23)))</f>
        <v>0.2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2</v>
      </c>
      <c r="CP23" s="141">
        <v>327000</v>
      </c>
      <c r="CQ23" s="141">
        <v>251000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/>
      <c r="B24" s="203" t="s">
        <v>95</v>
      </c>
      <c r="C24" s="203"/>
      <c r="D24" s="203" t="s">
        <v>96</v>
      </c>
      <c r="E24" s="203" t="s">
        <v>97</v>
      </c>
      <c r="F24" s="203" t="s">
        <v>63</v>
      </c>
      <c r="G24" s="203"/>
      <c r="H24" s="90" t="s">
        <v>92</v>
      </c>
      <c r="I24" s="90"/>
      <c r="J24" s="188"/>
      <c r="K24" s="81">
        <v>6</v>
      </c>
      <c r="L24" s="81">
        <v>0</v>
      </c>
      <c r="M24" s="81">
        <v>56</v>
      </c>
      <c r="N24" s="91">
        <v>5</v>
      </c>
      <c r="O24" s="92">
        <v>0</v>
      </c>
      <c r="P24" s="93">
        <f>N24+O24</f>
        <v>5</v>
      </c>
      <c r="Q24" s="82">
        <f>IFERROR(P24/M24,"-")</f>
        <v>0.089285714285714</v>
      </c>
      <c r="R24" s="81">
        <v>1</v>
      </c>
      <c r="S24" s="81">
        <v>1</v>
      </c>
      <c r="T24" s="82">
        <f>IFERROR(S24/(O24+P24),"-")</f>
        <v>0.2</v>
      </c>
      <c r="U24" s="182"/>
      <c r="V24" s="84">
        <v>1</v>
      </c>
      <c r="W24" s="82">
        <f>IF(P24=0,"-",V24/P24)</f>
        <v>0.2</v>
      </c>
      <c r="X24" s="186">
        <v>13000</v>
      </c>
      <c r="Y24" s="187">
        <f>IFERROR(X24/P24,"-")</f>
        <v>2600</v>
      </c>
      <c r="Z24" s="187">
        <f>IFERROR(X24/V24,"-")</f>
        <v>13000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5</v>
      </c>
      <c r="BO24" s="120">
        <f>IF(P24=0,"",IF(BN24=0,"",(BN24/P24)))</f>
        <v>1</v>
      </c>
      <c r="BP24" s="121">
        <v>1</v>
      </c>
      <c r="BQ24" s="122">
        <f>IFERROR(BP24/BN24,"-")</f>
        <v>0.2</v>
      </c>
      <c r="BR24" s="123">
        <v>13000</v>
      </c>
      <c r="BS24" s="124">
        <f>IFERROR(BR24/BN24,"-")</f>
        <v>2600</v>
      </c>
      <c r="BT24" s="125"/>
      <c r="BU24" s="125">
        <v>1</v>
      </c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13000</v>
      </c>
      <c r="CQ24" s="141">
        <v>13000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98</v>
      </c>
      <c r="C25" s="203"/>
      <c r="D25" s="203" t="s">
        <v>96</v>
      </c>
      <c r="E25" s="203" t="s">
        <v>97</v>
      </c>
      <c r="F25" s="203" t="s">
        <v>68</v>
      </c>
      <c r="G25" s="203"/>
      <c r="H25" s="90"/>
      <c r="I25" s="90"/>
      <c r="J25" s="188"/>
      <c r="K25" s="81">
        <v>46</v>
      </c>
      <c r="L25" s="81">
        <v>16</v>
      </c>
      <c r="M25" s="81">
        <v>5</v>
      </c>
      <c r="N25" s="91">
        <v>1</v>
      </c>
      <c r="O25" s="92">
        <v>0</v>
      </c>
      <c r="P25" s="93">
        <f>N25+O25</f>
        <v>1</v>
      </c>
      <c r="Q25" s="82">
        <f>IFERROR(P25/M25,"-")</f>
        <v>0.2</v>
      </c>
      <c r="R25" s="81">
        <v>0</v>
      </c>
      <c r="S25" s="81">
        <v>1</v>
      </c>
      <c r="T25" s="82">
        <f>IFERROR(S25/(O25+P25),"-")</f>
        <v>1</v>
      </c>
      <c r="U25" s="182"/>
      <c r="V25" s="84">
        <v>1</v>
      </c>
      <c r="W25" s="82">
        <f>IF(P25=0,"-",V25/P25)</f>
        <v>1</v>
      </c>
      <c r="X25" s="186">
        <v>21000</v>
      </c>
      <c r="Y25" s="187">
        <f>IFERROR(X25/P25,"-")</f>
        <v>21000</v>
      </c>
      <c r="Z25" s="187">
        <f>IFERROR(X25/V25,"-")</f>
        <v>21000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1</v>
      </c>
      <c r="BP25" s="121">
        <v>1</v>
      </c>
      <c r="BQ25" s="122">
        <f>IFERROR(BP25/BN25,"-")</f>
        <v>1</v>
      </c>
      <c r="BR25" s="123">
        <v>21000</v>
      </c>
      <c r="BS25" s="124">
        <f>IFERROR(BR25/BN25,"-")</f>
        <v>21000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21000</v>
      </c>
      <c r="CQ25" s="141">
        <v>21000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99</v>
      </c>
      <c r="C26" s="203"/>
      <c r="D26" s="203" t="s">
        <v>100</v>
      </c>
      <c r="E26" s="203" t="s">
        <v>101</v>
      </c>
      <c r="F26" s="203" t="s">
        <v>63</v>
      </c>
      <c r="G26" s="203"/>
      <c r="H26" s="90" t="s">
        <v>92</v>
      </c>
      <c r="I26" s="90"/>
      <c r="J26" s="188"/>
      <c r="K26" s="81">
        <v>4</v>
      </c>
      <c r="L26" s="81">
        <v>0</v>
      </c>
      <c r="M26" s="81">
        <v>30</v>
      </c>
      <c r="N26" s="91">
        <v>2</v>
      </c>
      <c r="O26" s="92">
        <v>0</v>
      </c>
      <c r="P26" s="93">
        <f>N26+O26</f>
        <v>2</v>
      </c>
      <c r="Q26" s="82">
        <f>IFERROR(P26/M26,"-")</f>
        <v>0.066666666666667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2</v>
      </c>
      <c r="BX26" s="127">
        <f>IF(P26=0,"",IF(BW26=0,"",(BW26/P26)))</f>
        <v>1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102</v>
      </c>
      <c r="C27" s="203"/>
      <c r="D27" s="203" t="s">
        <v>100</v>
      </c>
      <c r="E27" s="203" t="s">
        <v>101</v>
      </c>
      <c r="F27" s="203" t="s">
        <v>68</v>
      </c>
      <c r="G27" s="203"/>
      <c r="H27" s="90"/>
      <c r="I27" s="90"/>
      <c r="J27" s="188"/>
      <c r="K27" s="81">
        <v>18</v>
      </c>
      <c r="L27" s="81">
        <v>14</v>
      </c>
      <c r="M27" s="81">
        <v>4</v>
      </c>
      <c r="N27" s="91">
        <v>3</v>
      </c>
      <c r="O27" s="92">
        <v>0</v>
      </c>
      <c r="P27" s="93">
        <f>N27+O27</f>
        <v>3</v>
      </c>
      <c r="Q27" s="82">
        <f>IFERROR(P27/M27,"-")</f>
        <v>0.75</v>
      </c>
      <c r="R27" s="81">
        <v>1</v>
      </c>
      <c r="S27" s="81">
        <v>1</v>
      </c>
      <c r="T27" s="82">
        <f>IFERROR(S27/(O27+P27),"-")</f>
        <v>0.33333333333333</v>
      </c>
      <c r="U27" s="182"/>
      <c r="V27" s="84">
        <v>1</v>
      </c>
      <c r="W27" s="82">
        <f>IF(P27=0,"-",V27/P27)</f>
        <v>0.33333333333333</v>
      </c>
      <c r="X27" s="186">
        <v>3000</v>
      </c>
      <c r="Y27" s="187">
        <f>IFERROR(X27/P27,"-")</f>
        <v>1000</v>
      </c>
      <c r="Z27" s="187">
        <f>IFERROR(X27/V27,"-")</f>
        <v>3000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0.33333333333333</v>
      </c>
      <c r="BG27" s="112">
        <v>1</v>
      </c>
      <c r="BH27" s="114">
        <f>IFERROR(BG27/BE27,"-")</f>
        <v>1</v>
      </c>
      <c r="BI27" s="115">
        <v>3000</v>
      </c>
      <c r="BJ27" s="116">
        <f>IFERROR(BI27/BE27,"-")</f>
        <v>3000</v>
      </c>
      <c r="BK27" s="117">
        <v>1</v>
      </c>
      <c r="BL27" s="117"/>
      <c r="BM27" s="117"/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0.33333333333333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3000</v>
      </c>
      <c r="CQ27" s="141">
        <v>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103</v>
      </c>
      <c r="C28" s="203"/>
      <c r="D28" s="203" t="s">
        <v>104</v>
      </c>
      <c r="E28" s="203" t="s">
        <v>105</v>
      </c>
      <c r="F28" s="203" t="s">
        <v>63</v>
      </c>
      <c r="G28" s="203"/>
      <c r="H28" s="90" t="s">
        <v>92</v>
      </c>
      <c r="I28" s="90"/>
      <c r="J28" s="188"/>
      <c r="K28" s="81">
        <v>21</v>
      </c>
      <c r="L28" s="81">
        <v>0</v>
      </c>
      <c r="M28" s="81">
        <v>94</v>
      </c>
      <c r="N28" s="91">
        <v>7</v>
      </c>
      <c r="O28" s="92">
        <v>0</v>
      </c>
      <c r="P28" s="93">
        <f>N28+O28</f>
        <v>7</v>
      </c>
      <c r="Q28" s="82">
        <f>IFERROR(P28/M28,"-")</f>
        <v>0.074468085106383</v>
      </c>
      <c r="R28" s="81">
        <v>2</v>
      </c>
      <c r="S28" s="81">
        <v>1</v>
      </c>
      <c r="T28" s="82">
        <f>IFERROR(S28/(O28+P28),"-")</f>
        <v>0.14285714285714</v>
      </c>
      <c r="U28" s="182"/>
      <c r="V28" s="84">
        <v>1</v>
      </c>
      <c r="W28" s="82">
        <f>IF(P28=0,"-",V28/P28)</f>
        <v>0.14285714285714</v>
      </c>
      <c r="X28" s="186">
        <v>3000</v>
      </c>
      <c r="Y28" s="187">
        <f>IFERROR(X28/P28,"-")</f>
        <v>428.57142857143</v>
      </c>
      <c r="Z28" s="187">
        <f>IFERROR(X28/V28,"-")</f>
        <v>3000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0.28571428571429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0.14285714285714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4</v>
      </c>
      <c r="BX28" s="127">
        <f>IF(P28=0,"",IF(BW28=0,"",(BW28/P28)))</f>
        <v>0.57142857142857</v>
      </c>
      <c r="BY28" s="128">
        <v>1</v>
      </c>
      <c r="BZ28" s="129">
        <f>IFERROR(BY28/BW28,"-")</f>
        <v>0.25</v>
      </c>
      <c r="CA28" s="130">
        <v>3000</v>
      </c>
      <c r="CB28" s="131">
        <f>IFERROR(CA28/BW28,"-")</f>
        <v>750</v>
      </c>
      <c r="CC28" s="132">
        <v>1</v>
      </c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3000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106</v>
      </c>
      <c r="C29" s="203"/>
      <c r="D29" s="203" t="s">
        <v>104</v>
      </c>
      <c r="E29" s="203" t="s">
        <v>105</v>
      </c>
      <c r="F29" s="203" t="s">
        <v>68</v>
      </c>
      <c r="G29" s="203"/>
      <c r="H29" s="90"/>
      <c r="I29" s="90"/>
      <c r="J29" s="188"/>
      <c r="K29" s="81">
        <v>16</v>
      </c>
      <c r="L29" s="81">
        <v>10</v>
      </c>
      <c r="M29" s="81">
        <v>0</v>
      </c>
      <c r="N29" s="91">
        <v>0</v>
      </c>
      <c r="O29" s="92">
        <v>0</v>
      </c>
      <c r="P29" s="93">
        <f>N29+O29</f>
        <v>0</v>
      </c>
      <c r="Q29" s="82" t="str">
        <f>IFERROR(P29/M29,"-")</f>
        <v>-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107</v>
      </c>
      <c r="C30" s="203"/>
      <c r="D30" s="203" t="s">
        <v>108</v>
      </c>
      <c r="E30" s="203" t="s">
        <v>109</v>
      </c>
      <c r="F30" s="203" t="s">
        <v>63</v>
      </c>
      <c r="G30" s="203"/>
      <c r="H30" s="90" t="s">
        <v>92</v>
      </c>
      <c r="I30" s="90"/>
      <c r="J30" s="188"/>
      <c r="K30" s="81">
        <v>8</v>
      </c>
      <c r="L30" s="81">
        <v>0</v>
      </c>
      <c r="M30" s="81">
        <v>45</v>
      </c>
      <c r="N30" s="91">
        <v>3</v>
      </c>
      <c r="O30" s="92">
        <v>0</v>
      </c>
      <c r="P30" s="93">
        <f>N30+O30</f>
        <v>3</v>
      </c>
      <c r="Q30" s="82">
        <f>IFERROR(P30/M30,"-")</f>
        <v>0.066666666666667</v>
      </c>
      <c r="R30" s="81">
        <v>1</v>
      </c>
      <c r="S30" s="81">
        <v>2</v>
      </c>
      <c r="T30" s="82">
        <f>IFERROR(S30/(O30+P30),"-")</f>
        <v>0.66666666666667</v>
      </c>
      <c r="U30" s="182"/>
      <c r="V30" s="84">
        <v>1</v>
      </c>
      <c r="W30" s="82">
        <f>IF(P30=0,"-",V30/P30)</f>
        <v>0.33333333333333</v>
      </c>
      <c r="X30" s="186">
        <v>5000</v>
      </c>
      <c r="Y30" s="187">
        <f>IFERROR(X30/P30,"-")</f>
        <v>1666.6666666667</v>
      </c>
      <c r="Z30" s="187">
        <f>IFERROR(X30/V30,"-")</f>
        <v>5000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2</v>
      </c>
      <c r="BO30" s="120">
        <f>IF(P30=0,"",IF(BN30=0,"",(BN30/P30)))</f>
        <v>0.66666666666667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>
        <v>1</v>
      </c>
      <c r="CG30" s="134">
        <f>IF(P30=0,"",IF(CF30=0,"",(CF30/P30)))</f>
        <v>0.33333333333333</v>
      </c>
      <c r="CH30" s="135">
        <v>1</v>
      </c>
      <c r="CI30" s="136">
        <f>IFERROR(CH30/CF30,"-")</f>
        <v>1</v>
      </c>
      <c r="CJ30" s="137">
        <v>5000</v>
      </c>
      <c r="CK30" s="138">
        <f>IFERROR(CJ30/CF30,"-")</f>
        <v>5000</v>
      </c>
      <c r="CL30" s="139">
        <v>1</v>
      </c>
      <c r="CM30" s="139"/>
      <c r="CN30" s="139"/>
      <c r="CO30" s="140">
        <v>1</v>
      </c>
      <c r="CP30" s="141">
        <v>5000</v>
      </c>
      <c r="CQ30" s="141">
        <v>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110</v>
      </c>
      <c r="C31" s="203"/>
      <c r="D31" s="203" t="s">
        <v>108</v>
      </c>
      <c r="E31" s="203" t="s">
        <v>109</v>
      </c>
      <c r="F31" s="203" t="s">
        <v>68</v>
      </c>
      <c r="G31" s="203"/>
      <c r="H31" s="90"/>
      <c r="I31" s="90"/>
      <c r="J31" s="188"/>
      <c r="K31" s="81">
        <v>57</v>
      </c>
      <c r="L31" s="81">
        <v>30</v>
      </c>
      <c r="M31" s="81">
        <v>21</v>
      </c>
      <c r="N31" s="91">
        <v>5</v>
      </c>
      <c r="O31" s="92">
        <v>0</v>
      </c>
      <c r="P31" s="93">
        <f>N31+O31</f>
        <v>5</v>
      </c>
      <c r="Q31" s="82">
        <f>IFERROR(P31/M31,"-")</f>
        <v>0.23809523809524</v>
      </c>
      <c r="R31" s="81">
        <v>2</v>
      </c>
      <c r="S31" s="81">
        <v>1</v>
      </c>
      <c r="T31" s="82">
        <f>IFERROR(S31/(O31+P31),"-")</f>
        <v>0.2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0.4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0.2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2</v>
      </c>
      <c r="CG31" s="134">
        <f>IF(P31=0,"",IF(CF31=0,"",(CF31/P31)))</f>
        <v>0.4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0.29</v>
      </c>
      <c r="B32" s="203" t="s">
        <v>111</v>
      </c>
      <c r="C32" s="203"/>
      <c r="D32" s="203" t="s">
        <v>112</v>
      </c>
      <c r="E32" s="203" t="s">
        <v>113</v>
      </c>
      <c r="F32" s="203" t="s">
        <v>63</v>
      </c>
      <c r="G32" s="203" t="s">
        <v>114</v>
      </c>
      <c r="H32" s="90" t="s">
        <v>115</v>
      </c>
      <c r="I32" s="90" t="s">
        <v>66</v>
      </c>
      <c r="J32" s="188">
        <v>100000</v>
      </c>
      <c r="K32" s="81">
        <v>9</v>
      </c>
      <c r="L32" s="81">
        <v>0</v>
      </c>
      <c r="M32" s="81">
        <v>45</v>
      </c>
      <c r="N32" s="91">
        <v>4</v>
      </c>
      <c r="O32" s="92">
        <v>0</v>
      </c>
      <c r="P32" s="93">
        <f>N32+O32</f>
        <v>4</v>
      </c>
      <c r="Q32" s="82">
        <f>IFERROR(P32/M32,"-")</f>
        <v>0.088888888888889</v>
      </c>
      <c r="R32" s="81">
        <v>1</v>
      </c>
      <c r="S32" s="81">
        <v>1</v>
      </c>
      <c r="T32" s="82">
        <f>IFERROR(S32/(O32+P32),"-")</f>
        <v>0.25</v>
      </c>
      <c r="U32" s="182">
        <f>IFERROR(J32/SUM(P32:P35),"-")</f>
        <v>14285.714285714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SUM(X32:X35)-SUM(J32:J35)</f>
        <v>-71000</v>
      </c>
      <c r="AB32" s="85">
        <f>SUM(X32:X35)/SUM(J32:J35)</f>
        <v>0.29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3</v>
      </c>
      <c r="BF32" s="113">
        <f>IF(P32=0,"",IF(BE32=0,"",(BE32/P32)))</f>
        <v>0.75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0.25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116</v>
      </c>
      <c r="C33" s="203"/>
      <c r="D33" s="203" t="s">
        <v>112</v>
      </c>
      <c r="E33" s="203" t="s">
        <v>113</v>
      </c>
      <c r="F33" s="203" t="s">
        <v>68</v>
      </c>
      <c r="G33" s="203"/>
      <c r="H33" s="90"/>
      <c r="I33" s="90"/>
      <c r="J33" s="188"/>
      <c r="K33" s="81">
        <v>26</v>
      </c>
      <c r="L33" s="81">
        <v>8</v>
      </c>
      <c r="M33" s="81">
        <v>9</v>
      </c>
      <c r="N33" s="91">
        <v>2</v>
      </c>
      <c r="O33" s="92">
        <v>0</v>
      </c>
      <c r="P33" s="93">
        <f>N33+O33</f>
        <v>2</v>
      </c>
      <c r="Q33" s="82">
        <f>IFERROR(P33/M33,"-")</f>
        <v>0.22222222222222</v>
      </c>
      <c r="R33" s="81">
        <v>1</v>
      </c>
      <c r="S33" s="81">
        <v>0</v>
      </c>
      <c r="T33" s="82">
        <f>IFERROR(S33/(O33+P33),"-")</f>
        <v>0</v>
      </c>
      <c r="U33" s="182"/>
      <c r="V33" s="84">
        <v>2</v>
      </c>
      <c r="W33" s="82">
        <f>IF(P33=0,"-",V33/P33)</f>
        <v>1</v>
      </c>
      <c r="X33" s="186">
        <v>26000</v>
      </c>
      <c r="Y33" s="187">
        <f>IFERROR(X33/P33,"-")</f>
        <v>13000</v>
      </c>
      <c r="Z33" s="187">
        <f>IFERROR(X33/V33,"-")</f>
        <v>13000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0.5</v>
      </c>
      <c r="BP33" s="121">
        <v>1</v>
      </c>
      <c r="BQ33" s="122">
        <f>IFERROR(BP33/BN33,"-")</f>
        <v>1</v>
      </c>
      <c r="BR33" s="123">
        <v>8000</v>
      </c>
      <c r="BS33" s="124">
        <f>IFERROR(BR33/BN33,"-")</f>
        <v>8000</v>
      </c>
      <c r="BT33" s="125"/>
      <c r="BU33" s="125">
        <v>1</v>
      </c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>
        <v>1</v>
      </c>
      <c r="CG33" s="134">
        <f>IF(P33=0,"",IF(CF33=0,"",(CF33/P33)))</f>
        <v>0.5</v>
      </c>
      <c r="CH33" s="135">
        <v>1</v>
      </c>
      <c r="CI33" s="136">
        <f>IFERROR(CH33/CF33,"-")</f>
        <v>1</v>
      </c>
      <c r="CJ33" s="137">
        <v>18000</v>
      </c>
      <c r="CK33" s="138">
        <f>IFERROR(CJ33/CF33,"-")</f>
        <v>18000</v>
      </c>
      <c r="CL33" s="139"/>
      <c r="CM33" s="139"/>
      <c r="CN33" s="139">
        <v>1</v>
      </c>
      <c r="CO33" s="140">
        <v>2</v>
      </c>
      <c r="CP33" s="141">
        <v>26000</v>
      </c>
      <c r="CQ33" s="141">
        <v>18000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117</v>
      </c>
      <c r="C34" s="203"/>
      <c r="D34" s="203" t="s">
        <v>118</v>
      </c>
      <c r="E34" s="203" t="s">
        <v>119</v>
      </c>
      <c r="F34" s="203" t="s">
        <v>63</v>
      </c>
      <c r="G34" s="203"/>
      <c r="H34" s="90" t="s">
        <v>115</v>
      </c>
      <c r="I34" s="90" t="s">
        <v>75</v>
      </c>
      <c r="J34" s="188"/>
      <c r="K34" s="81">
        <v>9</v>
      </c>
      <c r="L34" s="81">
        <v>0</v>
      </c>
      <c r="M34" s="81">
        <v>27</v>
      </c>
      <c r="N34" s="91">
        <v>0</v>
      </c>
      <c r="O34" s="92">
        <v>0</v>
      </c>
      <c r="P34" s="93">
        <f>N34+O34</f>
        <v>0</v>
      </c>
      <c r="Q34" s="82">
        <f>IFERROR(P34/M34,"-")</f>
        <v>0</v>
      </c>
      <c r="R34" s="81">
        <v>0</v>
      </c>
      <c r="S34" s="81">
        <v>0</v>
      </c>
      <c r="T34" s="82" t="str">
        <f>IFERROR(S34/(O34+P34),"-")</f>
        <v>-</v>
      </c>
      <c r="U34" s="182"/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/>
      <c r="AB34" s="85"/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120</v>
      </c>
      <c r="C35" s="203"/>
      <c r="D35" s="203" t="s">
        <v>118</v>
      </c>
      <c r="E35" s="203" t="s">
        <v>119</v>
      </c>
      <c r="F35" s="203" t="s">
        <v>68</v>
      </c>
      <c r="G35" s="203"/>
      <c r="H35" s="90"/>
      <c r="I35" s="90"/>
      <c r="J35" s="188"/>
      <c r="K35" s="81">
        <v>9</v>
      </c>
      <c r="L35" s="81">
        <v>8</v>
      </c>
      <c r="M35" s="81">
        <v>1</v>
      </c>
      <c r="N35" s="91">
        <v>1</v>
      </c>
      <c r="O35" s="92">
        <v>0</v>
      </c>
      <c r="P35" s="93">
        <f>N35+O35</f>
        <v>1</v>
      </c>
      <c r="Q35" s="82">
        <f>IFERROR(P35/M35,"-")</f>
        <v>1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1</v>
      </c>
      <c r="W35" s="82">
        <f>IF(P35=0,"-",V35/P35)</f>
        <v>1</v>
      </c>
      <c r="X35" s="186">
        <v>3000</v>
      </c>
      <c r="Y35" s="187">
        <f>IFERROR(X35/P35,"-")</f>
        <v>3000</v>
      </c>
      <c r="Z35" s="187">
        <f>IFERROR(X35/V35,"-")</f>
        <v>3000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>
        <v>1</v>
      </c>
      <c r="CG35" s="134">
        <f>IF(P35=0,"",IF(CF35=0,"",(CF35/P35)))</f>
        <v>1</v>
      </c>
      <c r="CH35" s="135">
        <v>1</v>
      </c>
      <c r="CI35" s="136">
        <f>IFERROR(CH35/CF35,"-")</f>
        <v>1</v>
      </c>
      <c r="CJ35" s="137">
        <v>3000</v>
      </c>
      <c r="CK35" s="138">
        <f>IFERROR(CJ35/CF35,"-")</f>
        <v>3000</v>
      </c>
      <c r="CL35" s="139">
        <v>1</v>
      </c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30"/>
      <c r="B36" s="87"/>
      <c r="C36" s="88"/>
      <c r="D36" s="88"/>
      <c r="E36" s="88"/>
      <c r="F36" s="89"/>
      <c r="G36" s="90"/>
      <c r="H36" s="90"/>
      <c r="I36" s="90"/>
      <c r="J36" s="192"/>
      <c r="K36" s="34"/>
      <c r="L36" s="34"/>
      <c r="M36" s="31"/>
      <c r="N36" s="23"/>
      <c r="O36" s="23"/>
      <c r="P36" s="23"/>
      <c r="Q36" s="33"/>
      <c r="R36" s="32"/>
      <c r="S36" s="23"/>
      <c r="T36" s="32"/>
      <c r="U36" s="183"/>
      <c r="V36" s="25"/>
      <c r="W36" s="25"/>
      <c r="X36" s="189"/>
      <c r="Y36" s="189"/>
      <c r="Z36" s="189"/>
      <c r="AA36" s="189"/>
      <c r="AB36" s="33"/>
      <c r="AC36" s="59"/>
      <c r="AD36" s="63"/>
      <c r="AE36" s="64"/>
      <c r="AF36" s="63"/>
      <c r="AG36" s="67"/>
      <c r="AH36" s="68"/>
      <c r="AI36" s="69"/>
      <c r="AJ36" s="70"/>
      <c r="AK36" s="70"/>
      <c r="AL36" s="70"/>
      <c r="AM36" s="63"/>
      <c r="AN36" s="64"/>
      <c r="AO36" s="63"/>
      <c r="AP36" s="67"/>
      <c r="AQ36" s="68"/>
      <c r="AR36" s="69"/>
      <c r="AS36" s="70"/>
      <c r="AT36" s="70"/>
      <c r="AU36" s="70"/>
      <c r="AV36" s="63"/>
      <c r="AW36" s="64"/>
      <c r="AX36" s="63"/>
      <c r="AY36" s="67"/>
      <c r="AZ36" s="68"/>
      <c r="BA36" s="69"/>
      <c r="BB36" s="70"/>
      <c r="BC36" s="70"/>
      <c r="BD36" s="70"/>
      <c r="BE36" s="63"/>
      <c r="BF36" s="64"/>
      <c r="BG36" s="63"/>
      <c r="BH36" s="67"/>
      <c r="BI36" s="68"/>
      <c r="BJ36" s="69"/>
      <c r="BK36" s="70"/>
      <c r="BL36" s="70"/>
      <c r="BM36" s="70"/>
      <c r="BN36" s="65"/>
      <c r="BO36" s="66"/>
      <c r="BP36" s="63"/>
      <c r="BQ36" s="67"/>
      <c r="BR36" s="68"/>
      <c r="BS36" s="69"/>
      <c r="BT36" s="70"/>
      <c r="BU36" s="70"/>
      <c r="BV36" s="70"/>
      <c r="BW36" s="65"/>
      <c r="BX36" s="66"/>
      <c r="BY36" s="63"/>
      <c r="BZ36" s="67"/>
      <c r="CA36" s="68"/>
      <c r="CB36" s="69"/>
      <c r="CC36" s="70"/>
      <c r="CD36" s="70"/>
      <c r="CE36" s="70"/>
      <c r="CF36" s="65"/>
      <c r="CG36" s="66"/>
      <c r="CH36" s="63"/>
      <c r="CI36" s="67"/>
      <c r="CJ36" s="68"/>
      <c r="CK36" s="69"/>
      <c r="CL36" s="70"/>
      <c r="CM36" s="70"/>
      <c r="CN36" s="70"/>
      <c r="CO36" s="71"/>
      <c r="CP36" s="68"/>
      <c r="CQ36" s="68"/>
      <c r="CR36" s="68"/>
      <c r="CS36" s="72"/>
    </row>
    <row r="37" spans="1:98">
      <c r="A37" s="30"/>
      <c r="B37" s="37"/>
      <c r="C37" s="21"/>
      <c r="D37" s="21"/>
      <c r="E37" s="21"/>
      <c r="F37" s="22"/>
      <c r="G37" s="36"/>
      <c r="H37" s="36"/>
      <c r="I37" s="75"/>
      <c r="J37" s="193"/>
      <c r="K37" s="34"/>
      <c r="L37" s="34"/>
      <c r="M37" s="31"/>
      <c r="N37" s="23"/>
      <c r="O37" s="23"/>
      <c r="P37" s="23"/>
      <c r="Q37" s="33"/>
      <c r="R37" s="32"/>
      <c r="S37" s="23"/>
      <c r="T37" s="32"/>
      <c r="U37" s="183"/>
      <c r="V37" s="25"/>
      <c r="W37" s="25"/>
      <c r="X37" s="189"/>
      <c r="Y37" s="189"/>
      <c r="Z37" s="189"/>
      <c r="AA37" s="189"/>
      <c r="AB37" s="33"/>
      <c r="AC37" s="61"/>
      <c r="AD37" s="63"/>
      <c r="AE37" s="64"/>
      <c r="AF37" s="63"/>
      <c r="AG37" s="67"/>
      <c r="AH37" s="68"/>
      <c r="AI37" s="69"/>
      <c r="AJ37" s="70"/>
      <c r="AK37" s="70"/>
      <c r="AL37" s="70"/>
      <c r="AM37" s="63"/>
      <c r="AN37" s="64"/>
      <c r="AO37" s="63"/>
      <c r="AP37" s="67"/>
      <c r="AQ37" s="68"/>
      <c r="AR37" s="69"/>
      <c r="AS37" s="70"/>
      <c r="AT37" s="70"/>
      <c r="AU37" s="70"/>
      <c r="AV37" s="63"/>
      <c r="AW37" s="64"/>
      <c r="AX37" s="63"/>
      <c r="AY37" s="67"/>
      <c r="AZ37" s="68"/>
      <c r="BA37" s="69"/>
      <c r="BB37" s="70"/>
      <c r="BC37" s="70"/>
      <c r="BD37" s="70"/>
      <c r="BE37" s="63"/>
      <c r="BF37" s="64"/>
      <c r="BG37" s="63"/>
      <c r="BH37" s="67"/>
      <c r="BI37" s="68"/>
      <c r="BJ37" s="69"/>
      <c r="BK37" s="70"/>
      <c r="BL37" s="70"/>
      <c r="BM37" s="70"/>
      <c r="BN37" s="65"/>
      <c r="BO37" s="66"/>
      <c r="BP37" s="63"/>
      <c r="BQ37" s="67"/>
      <c r="BR37" s="68"/>
      <c r="BS37" s="69"/>
      <c r="BT37" s="70"/>
      <c r="BU37" s="70"/>
      <c r="BV37" s="70"/>
      <c r="BW37" s="65"/>
      <c r="BX37" s="66"/>
      <c r="BY37" s="63"/>
      <c r="BZ37" s="67"/>
      <c r="CA37" s="68"/>
      <c r="CB37" s="69"/>
      <c r="CC37" s="70"/>
      <c r="CD37" s="70"/>
      <c r="CE37" s="70"/>
      <c r="CF37" s="65"/>
      <c r="CG37" s="66"/>
      <c r="CH37" s="63"/>
      <c r="CI37" s="67"/>
      <c r="CJ37" s="68"/>
      <c r="CK37" s="69"/>
      <c r="CL37" s="70"/>
      <c r="CM37" s="70"/>
      <c r="CN37" s="70"/>
      <c r="CO37" s="71"/>
      <c r="CP37" s="68"/>
      <c r="CQ37" s="68"/>
      <c r="CR37" s="68"/>
      <c r="CS37" s="72"/>
    </row>
    <row r="38" spans="1:98">
      <c r="A38" s="19">
        <f>AB38</f>
        <v>2.275</v>
      </c>
      <c r="B38" s="39"/>
      <c r="C38" s="39"/>
      <c r="D38" s="39"/>
      <c r="E38" s="39"/>
      <c r="F38" s="39"/>
      <c r="G38" s="40" t="s">
        <v>121</v>
      </c>
      <c r="H38" s="40"/>
      <c r="I38" s="40"/>
      <c r="J38" s="190">
        <f>SUM(J6:J37)</f>
        <v>640000</v>
      </c>
      <c r="K38" s="41">
        <f>SUM(K6:K37)</f>
        <v>622</v>
      </c>
      <c r="L38" s="41">
        <f>SUM(L6:L37)</f>
        <v>248</v>
      </c>
      <c r="M38" s="41">
        <f>SUM(M6:M37)</f>
        <v>901</v>
      </c>
      <c r="N38" s="41">
        <f>SUM(N6:N37)</f>
        <v>90</v>
      </c>
      <c r="O38" s="41">
        <f>SUM(O6:O37)</f>
        <v>0</v>
      </c>
      <c r="P38" s="41">
        <f>SUM(P6:P37)</f>
        <v>90</v>
      </c>
      <c r="Q38" s="42">
        <f>IFERROR(P38/M38,"-")</f>
        <v>0.099889012208657</v>
      </c>
      <c r="R38" s="78">
        <f>SUM(R6:R37)</f>
        <v>37</v>
      </c>
      <c r="S38" s="78">
        <f>SUM(S6:S37)</f>
        <v>21</v>
      </c>
      <c r="T38" s="42">
        <f>IFERROR(R38/P38,"-")</f>
        <v>0.41111111111111</v>
      </c>
      <c r="U38" s="184">
        <f>IFERROR(J38/P38,"-")</f>
        <v>7111.1111111111</v>
      </c>
      <c r="V38" s="44">
        <f>SUM(V6:V37)</f>
        <v>32</v>
      </c>
      <c r="W38" s="42">
        <f>IFERROR(V38/P38,"-")</f>
        <v>0.35555555555556</v>
      </c>
      <c r="X38" s="190">
        <f>SUM(X6:X37)</f>
        <v>1456000</v>
      </c>
      <c r="Y38" s="190">
        <f>IFERROR(X38/P38,"-")</f>
        <v>16177.777777778</v>
      </c>
      <c r="Z38" s="190">
        <f>IFERROR(X38/V38,"-")</f>
        <v>45500</v>
      </c>
      <c r="AA38" s="190">
        <f>X38-J38</f>
        <v>816000</v>
      </c>
      <c r="AB38" s="47">
        <f>X38/J38</f>
        <v>2.275</v>
      </c>
      <c r="AC38" s="60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31"/>
    <mergeCell ref="J22:J31"/>
    <mergeCell ref="U22:U31"/>
    <mergeCell ref="AA22:AA31"/>
    <mergeCell ref="AB22:AB31"/>
    <mergeCell ref="A32:A35"/>
    <mergeCell ref="J32:J35"/>
    <mergeCell ref="U32:U35"/>
    <mergeCell ref="AA32:AA35"/>
    <mergeCell ref="AB32:AB3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