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<sst xmlns="http://schemas.openxmlformats.org/spreadsheetml/2006/main" uniqueCount="123">
  <si>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</si>
  <si>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</si>
  <si>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</si>
  <si>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</si>
  <si>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</si>
  <si>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</si>
  <si>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</si>
  <si>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</si>
  <si>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</si>
  <si>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</si>
  <si>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</si>
  <si>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</si>
  <si>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</si>
  <si>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</si>
  <si>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</si>
  <si>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</si>
  <si>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</si>
  <si>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</si>
  <si>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</si>
  <si>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</si>
  <si>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</si>
  <si>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</si>
  <si>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</si>
  <si>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</si>
  <si>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</si>
  <si>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</si>
  <si>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</si>
  <si>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</si>
  <si>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</si>
  <si>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</si>
  <si>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</si>
  <si>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</si>
  <si>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</si>
  <si>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</si>
  <si>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</si>
  <si>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</si>
  <si>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</si>
  <si>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</si>
  <si>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</si>
  <si>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</si>
  <si>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</si>
  <si>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</si>
  <si>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</si>
  <si>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</si>
  <si>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</si>
  <si>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</si>
  <si>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</si>
  <si>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</si>
  <si>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</si>
  <si>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</si>
  <si>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</si>
  <si>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</si>
  <si>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</si>
  <si>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</si>
  <si>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</si>
  <si>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</si>
  <si>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</si>
  <si>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</si>
  <si>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</si>
  <si>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</si>
  <si>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</si>
  <si>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sd1813</t>
  </si>
  <si>
    <t>デリヘル版3（塩見彩）</t>
  </si>
  <si>
    <t>もし出会系大賞があったらこのサイトが受賞しているでしょう</t>
  </si>
  <si>
    <t>lp02</t>
  </si>
  <si>
    <t>スポニチ関東</t>
  </si>
  <si>
    <t>4C終面全5段</t>
  </si>
  <si>
    <t>7月03日(土)</t>
  </si>
  <si>
    <t>sd1814</t>
  </si>
  <si>
    <t>スポニチ関西</t>
  </si>
  <si>
    <t>sd1815</t>
  </si>
  <si>
    <t>スポニチ西部</t>
  </si>
  <si>
    <t>sd1816</t>
  </si>
  <si>
    <t>スポニチ北海道</t>
  </si>
  <si>
    <t>sd1817</t>
  </si>
  <si>
    <t>(空電共通)</t>
  </si>
  <si>
    <t>空電</t>
  </si>
  <si>
    <t>空電 (共通)</t>
  </si>
  <si>
    <t>sd1818</t>
  </si>
  <si>
    <t>70歳までの出会いリクルート</t>
  </si>
  <si>
    <t>スポーツ報知関西</t>
  </si>
  <si>
    <t>全5段つかみ4回</t>
  </si>
  <si>
    <t>sd1819</t>
  </si>
  <si>
    <t>デリヘル版2（塩見彩）</t>
  </si>
  <si>
    <t>50〜70代男性限定熟女好きな男性募集中</t>
  </si>
  <si>
    <t>7月10日(土)</t>
  </si>
  <si>
    <t>sd1820</t>
  </si>
  <si>
    <t>黒：記事風版（塩見彩）</t>
  </si>
  <si>
    <t>やすらぎプラスの出会い</t>
  </si>
  <si>
    <t>sd1821</t>
  </si>
  <si>
    <t>新書籍版2（塩見彩）</t>
  </si>
  <si>
    <t>まるで出会いのバーゲンセール</t>
  </si>
  <si>
    <t>sd1822</t>
  </si>
  <si>
    <t>sd1823</t>
  </si>
  <si>
    <t>①求人風（塩見彩）</t>
  </si>
  <si>
    <t>ニッカン関西</t>
  </si>
  <si>
    <t>半2段つかみ10段保証</t>
  </si>
  <si>
    <t>1～10日</t>
  </si>
  <si>
    <t>sd1824</t>
  </si>
  <si>
    <t>②旧デイリー風（塩見彩）</t>
  </si>
  <si>
    <t>11～20日</t>
  </si>
  <si>
    <t>sd1825</t>
  </si>
  <si>
    <t>③右女3（塩見彩）</t>
  </si>
  <si>
    <t>21～31日</t>
  </si>
  <si>
    <t>sd1826</t>
  </si>
  <si>
    <t>sd1827</t>
  </si>
  <si>
    <t>全5段</t>
  </si>
  <si>
    <t>7月09日(金)</t>
  </si>
  <si>
    <t>sd1828</t>
  </si>
  <si>
    <t>sd1829</t>
  </si>
  <si>
    <t>50代の女性と出会えるサイト登場</t>
  </si>
  <si>
    <t>7月14日(水)</t>
  </si>
  <si>
    <t>sd1830</t>
  </si>
  <si>
    <t>新聞 TOTAL</t>
  </si>
  <si>
    <t>●雑誌 広告</t>
  </si>
  <si>
    <t>dz126</t>
  </si>
  <si>
    <t>日本ジャーナル出版</t>
  </si>
  <si>
    <t>黄色黒版（塩見彩）</t>
  </si>
  <si>
    <t>週刊実話</t>
  </si>
  <si>
    <t>表4</t>
  </si>
  <si>
    <t>7月01日(木)</t>
  </si>
  <si>
    <t>dz127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</si>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</sst>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1450000</v>
      </c>
      <c r="E6" s="81">
        <v>745</v>
      </c>
      <c r="F6" s="81">
        <v>254</v>
      </c>
      <c r="G6" s="81">
        <v>1247</v>
      </c>
      <c r="H6" s="91">
        <v>108</v>
      </c>
      <c r="I6" s="92">
        <v>1</v>
      </c>
      <c r="J6" s="145">
        <f>H6+I6</f>
        <v>109</v>
      </c>
      <c r="K6" s="82">
        <f>IFERROR(J6/G6,"-")</f>
        <v>0.087409783480353</v>
      </c>
      <c r="L6" s="81">
        <v>32</v>
      </c>
      <c r="M6" s="81">
        <v>16</v>
      </c>
      <c r="N6" s="82">
        <f>IFERROR(L6/J6,"-")</f>
        <v>0.29357798165138</v>
      </c>
      <c r="O6" s="83">
        <f>IFERROR(D6/J6,"-")</f>
        <v>13302.752293578</v>
      </c>
      <c r="P6" s="84">
        <v>33</v>
      </c>
      <c r="Q6" s="82">
        <f>IFERROR(P6/J6,"-")</f>
        <v>0.30275229357798</v>
      </c>
      <c r="R6" s="200">
        <v>1706000</v>
      </c>
      <c r="S6" s="201">
        <f>IFERROR(R6/J6,"-")</f>
        <v>15651.376146789</v>
      </c>
      <c r="T6" s="201">
        <f>IFERROR(R6/P6,"-")</f>
        <v>51696.96969697</v>
      </c>
      <c r="U6" s="195">
        <f>IFERROR(R6-D6,"-")</f>
        <v>256000</v>
      </c>
      <c r="V6" s="85">
        <f>R6/D6</f>
        <v>1.1765517241379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370000</v>
      </c>
      <c r="E7" s="81">
        <v>175</v>
      </c>
      <c r="F7" s="81">
        <v>82</v>
      </c>
      <c r="G7" s="81">
        <v>191</v>
      </c>
      <c r="H7" s="91">
        <v>39</v>
      </c>
      <c r="I7" s="92">
        <v>1</v>
      </c>
      <c r="J7" s="145">
        <f>H7+I7</f>
        <v>40</v>
      </c>
      <c r="K7" s="82">
        <f>IFERROR(J7/G7,"-")</f>
        <v>0.20942408376963</v>
      </c>
      <c r="L7" s="81">
        <v>11</v>
      </c>
      <c r="M7" s="81">
        <v>7</v>
      </c>
      <c r="N7" s="82">
        <f>IFERROR(L7/J7,"-")</f>
        <v>0.275</v>
      </c>
      <c r="O7" s="83">
        <f>IFERROR(D7/J7,"-")</f>
        <v>9250</v>
      </c>
      <c r="P7" s="84">
        <v>9</v>
      </c>
      <c r="Q7" s="82">
        <f>IFERROR(P7/J7,"-")</f>
        <v>0.225</v>
      </c>
      <c r="R7" s="200">
        <v>707000</v>
      </c>
      <c r="S7" s="201">
        <f>IFERROR(R7/J7,"-")</f>
        <v>17675</v>
      </c>
      <c r="T7" s="201">
        <f>IFERROR(R7/P7,"-")</f>
        <v>78555.555555556</v>
      </c>
      <c r="U7" s="195">
        <f>IFERROR(R7-D7,"-")</f>
        <v>337000</v>
      </c>
      <c r="V7" s="85">
        <f>R7/D7</f>
        <v>1.9108108108108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1820000</v>
      </c>
      <c r="E10" s="41">
        <f>SUM(E6:E8)</f>
        <v>920</v>
      </c>
      <c r="F10" s="41">
        <f>SUM(F6:F8)</f>
        <v>336</v>
      </c>
      <c r="G10" s="41">
        <f>SUM(G6:G8)</f>
        <v>1438</v>
      </c>
      <c r="H10" s="41">
        <f>SUM(H6:H8)</f>
        <v>147</v>
      </c>
      <c r="I10" s="41">
        <f>SUM(I6:I8)</f>
        <v>2</v>
      </c>
      <c r="J10" s="41">
        <f>SUM(J6:J8)</f>
        <v>149</v>
      </c>
      <c r="K10" s="42">
        <f>IFERROR(J10/G10,"-")</f>
        <v>0.10361613351878</v>
      </c>
      <c r="L10" s="78">
        <f>SUM(L6:L8)</f>
        <v>43</v>
      </c>
      <c r="M10" s="78">
        <f>SUM(M6:M8)</f>
        <v>23</v>
      </c>
      <c r="N10" s="42">
        <f>IFERROR(L10/J10,"-")</f>
        <v>0.28859060402685</v>
      </c>
      <c r="O10" s="43">
        <f>IFERROR(D10/J10,"-")</f>
        <v>12214.765100671</v>
      </c>
      <c r="P10" s="44">
        <f>SUM(P6:P8)</f>
        <v>42</v>
      </c>
      <c r="Q10" s="42">
        <f>IFERROR(P10/J10,"-")</f>
        <v>0.28187919463087</v>
      </c>
      <c r="R10" s="45">
        <f>SUM(R6:R8)</f>
        <v>2413000</v>
      </c>
      <c r="S10" s="45">
        <f>IFERROR(R10/J10,"-")</f>
        <v>16194.630872483</v>
      </c>
      <c r="T10" s="45">
        <f>IFERROR(R10/P10,"-")</f>
        <v>57452.380952381</v>
      </c>
      <c r="U10" s="46">
        <f>SUM(U6:U8)</f>
        <v>593000</v>
      </c>
      <c r="V10" s="47">
        <f>IFERROR(R10/D10,"-")</f>
        <v>1.3258241758242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1.6271428571429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56</v>
      </c>
      <c r="L6" s="81">
        <v>0</v>
      </c>
      <c r="M6" s="81">
        <v>231</v>
      </c>
      <c r="N6" s="91">
        <v>17</v>
      </c>
      <c r="O6" s="92">
        <v>0</v>
      </c>
      <c r="P6" s="93">
        <f>N6+O6</f>
        <v>17</v>
      </c>
      <c r="Q6" s="82">
        <f>IFERROR(P6/M6,"-")</f>
        <v>0.073593073593074</v>
      </c>
      <c r="R6" s="81">
        <v>0</v>
      </c>
      <c r="S6" s="81">
        <v>6</v>
      </c>
      <c r="T6" s="82">
        <f>IFERROR(S6/(O6+P6),"-")</f>
        <v>0.35294117647059</v>
      </c>
      <c r="U6" s="182">
        <f>IFERROR(J6/SUM(P6:P10),"-")</f>
        <v>11666.666666667</v>
      </c>
      <c r="V6" s="84">
        <v>2</v>
      </c>
      <c r="W6" s="82">
        <f>IF(P6=0,"-",V6/P6)</f>
        <v>0.11764705882353</v>
      </c>
      <c r="X6" s="186">
        <v>8000</v>
      </c>
      <c r="Y6" s="187">
        <f>IFERROR(X6/P6,"-")</f>
        <v>470.58823529412</v>
      </c>
      <c r="Z6" s="187">
        <f>IFERROR(X6/V6,"-")</f>
        <v>4000</v>
      </c>
      <c r="AA6" s="188">
        <f>SUM(X6:X10)-SUM(J6:J10)</f>
        <v>439000</v>
      </c>
      <c r="AB6" s="85">
        <f>SUM(X6:X10)/SUM(J6:J10)</f>
        <v>1.6271428571429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0.11764705882353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0.47058823529412</v>
      </c>
      <c r="BP6" s="121">
        <v>1</v>
      </c>
      <c r="BQ6" s="122">
        <f>IFERROR(BP6/BN6,"-")</f>
        <v>0.125</v>
      </c>
      <c r="BR6" s="123">
        <v>5000</v>
      </c>
      <c r="BS6" s="124">
        <f>IFERROR(BR6/BN6,"-")</f>
        <v>625</v>
      </c>
      <c r="BT6" s="125">
        <v>1</v>
      </c>
      <c r="BU6" s="125"/>
      <c r="BV6" s="125"/>
      <c r="BW6" s="126">
        <v>2</v>
      </c>
      <c r="BX6" s="127">
        <f>IF(P6=0,"",IF(BW6=0,"",(BW6/P6)))</f>
        <v>0.11764705882353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>
        <v>1</v>
      </c>
      <c r="CG6" s="134">
        <f>IF(P6=0,"",IF(CF6=0,"",(CF6/P6)))</f>
        <v>0.058823529411765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8000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46</v>
      </c>
      <c r="L7" s="81">
        <v>0</v>
      </c>
      <c r="M7" s="81">
        <v>166</v>
      </c>
      <c r="N7" s="91">
        <v>9</v>
      </c>
      <c r="O7" s="92">
        <v>0</v>
      </c>
      <c r="P7" s="93">
        <f>N7+O7</f>
        <v>9</v>
      </c>
      <c r="Q7" s="82">
        <f>IFERROR(P7/M7,"-")</f>
        <v>0.05421686746988</v>
      </c>
      <c r="R7" s="81">
        <v>1</v>
      </c>
      <c r="S7" s="81">
        <v>2</v>
      </c>
      <c r="T7" s="82">
        <f>IFERROR(S7/(O7+P7),"-")</f>
        <v>0.22222222222222</v>
      </c>
      <c r="U7" s="182"/>
      <c r="V7" s="84">
        <v>2</v>
      </c>
      <c r="W7" s="82">
        <f>IF(P7=0,"-",V7/P7)</f>
        <v>0.22222222222222</v>
      </c>
      <c r="X7" s="186">
        <v>202000</v>
      </c>
      <c r="Y7" s="187">
        <f>IFERROR(X7/P7,"-")</f>
        <v>22444.444444444</v>
      </c>
      <c r="Z7" s="187">
        <f>IFERROR(X7/V7,"-")</f>
        <v>101000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0.44444444444444</v>
      </c>
      <c r="BG7" s="112">
        <v>1</v>
      </c>
      <c r="BH7" s="114">
        <f>IFERROR(BG7/BE7,"-")</f>
        <v>0.25</v>
      </c>
      <c r="BI7" s="115">
        <v>3000</v>
      </c>
      <c r="BJ7" s="116">
        <f>IFERROR(BI7/BE7,"-")</f>
        <v>750</v>
      </c>
      <c r="BK7" s="117">
        <v>1</v>
      </c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2</v>
      </c>
      <c r="CG7" s="134">
        <f>IF(P7=0,"",IF(CF7=0,"",(CF7/P7)))</f>
        <v>0.22222222222222</v>
      </c>
      <c r="CH7" s="135">
        <v>1</v>
      </c>
      <c r="CI7" s="136">
        <f>IFERROR(CH7/CF7,"-")</f>
        <v>0.5</v>
      </c>
      <c r="CJ7" s="137">
        <v>199000</v>
      </c>
      <c r="CK7" s="138">
        <f>IFERROR(CJ7/CF7,"-")</f>
        <v>99500</v>
      </c>
      <c r="CL7" s="139"/>
      <c r="CM7" s="139"/>
      <c r="CN7" s="139">
        <v>1</v>
      </c>
      <c r="CO7" s="140">
        <v>2</v>
      </c>
      <c r="CP7" s="141">
        <v>202000</v>
      </c>
      <c r="CQ7" s="141">
        <v>199000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16</v>
      </c>
      <c r="L8" s="81">
        <v>0</v>
      </c>
      <c r="M8" s="81">
        <v>71</v>
      </c>
      <c r="N8" s="91">
        <v>4</v>
      </c>
      <c r="O8" s="92">
        <v>0</v>
      </c>
      <c r="P8" s="93">
        <f>N8+O8</f>
        <v>4</v>
      </c>
      <c r="Q8" s="82">
        <f>IFERROR(P8/M8,"-")</f>
        <v>0.056338028169014</v>
      </c>
      <c r="R8" s="81">
        <v>2</v>
      </c>
      <c r="S8" s="81">
        <v>0</v>
      </c>
      <c r="T8" s="82">
        <f>IFERROR(S8/(O8+P8),"-")</f>
        <v>0</v>
      </c>
      <c r="U8" s="182"/>
      <c r="V8" s="84">
        <v>3</v>
      </c>
      <c r="W8" s="82">
        <f>IF(P8=0,"-",V8/P8)</f>
        <v>0.75</v>
      </c>
      <c r="X8" s="186">
        <v>273000</v>
      </c>
      <c r="Y8" s="187">
        <f>IFERROR(X8/P8,"-")</f>
        <v>68250</v>
      </c>
      <c r="Z8" s="187">
        <f>IFERROR(X8/V8,"-")</f>
        <v>91000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>
        <v>2</v>
      </c>
      <c r="BQ8" s="122">
        <f>IFERROR(BP8/BN8,"-")</f>
        <v>0.66666666666667</v>
      </c>
      <c r="BR8" s="123">
        <v>171000</v>
      </c>
      <c r="BS8" s="124">
        <f>IFERROR(BR8/BN8,"-")</f>
        <v>57000</v>
      </c>
      <c r="BT8" s="125">
        <v>1</v>
      </c>
      <c r="BU8" s="125"/>
      <c r="BV8" s="125">
        <v>1</v>
      </c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102000</v>
      </c>
      <c r="CB8" s="131">
        <f>IFERROR(CA8/BW8,"-")</f>
        <v>102000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273000</v>
      </c>
      <c r="CQ8" s="141">
        <v>168000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5</v>
      </c>
      <c r="L9" s="81">
        <v>0</v>
      </c>
      <c r="M9" s="81">
        <v>40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189</v>
      </c>
      <c r="L10" s="81">
        <v>100</v>
      </c>
      <c r="M10" s="81">
        <v>190</v>
      </c>
      <c r="N10" s="91">
        <v>29</v>
      </c>
      <c r="O10" s="92">
        <v>1</v>
      </c>
      <c r="P10" s="93">
        <f>N10+O10</f>
        <v>30</v>
      </c>
      <c r="Q10" s="82">
        <f>IFERROR(P10/M10,"-")</f>
        <v>0.15789473684211</v>
      </c>
      <c r="R10" s="81">
        <v>12</v>
      </c>
      <c r="S10" s="81">
        <v>4</v>
      </c>
      <c r="T10" s="82">
        <f>IFERROR(S10/(O10+P10),"-")</f>
        <v>0.12903225806452</v>
      </c>
      <c r="U10" s="182"/>
      <c r="V10" s="84">
        <v>12</v>
      </c>
      <c r="W10" s="82">
        <f>IF(P10=0,"-",V10/P10)</f>
        <v>0.4</v>
      </c>
      <c r="X10" s="186">
        <v>656000</v>
      </c>
      <c r="Y10" s="187">
        <f>IFERROR(X10/P10,"-")</f>
        <v>21866.666666667</v>
      </c>
      <c r="Z10" s="187">
        <f>IFERROR(X10/V10,"-")</f>
        <v>54666.666666667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0.16666666666667</v>
      </c>
      <c r="BG10" s="112">
        <v>1</v>
      </c>
      <c r="BH10" s="114">
        <f>IFERROR(BG10/BE10,"-")</f>
        <v>0.2</v>
      </c>
      <c r="BI10" s="115">
        <v>5000</v>
      </c>
      <c r="BJ10" s="116">
        <f>IFERROR(BI10/BE10,"-")</f>
        <v>1000</v>
      </c>
      <c r="BK10" s="117">
        <v>1</v>
      </c>
      <c r="BL10" s="117"/>
      <c r="BM10" s="117"/>
      <c r="BN10" s="119">
        <v>6</v>
      </c>
      <c r="BO10" s="120">
        <f>IF(P10=0,"",IF(BN10=0,"",(BN10/P10)))</f>
        <v>0.2</v>
      </c>
      <c r="BP10" s="121">
        <v>2</v>
      </c>
      <c r="BQ10" s="122">
        <f>IFERROR(BP10/BN10,"-")</f>
        <v>0.33333333333333</v>
      </c>
      <c r="BR10" s="123">
        <v>6000</v>
      </c>
      <c r="BS10" s="124">
        <f>IFERROR(BR10/BN10,"-")</f>
        <v>1000</v>
      </c>
      <c r="BT10" s="125">
        <v>2</v>
      </c>
      <c r="BU10" s="125"/>
      <c r="BV10" s="125"/>
      <c r="BW10" s="126">
        <v>12</v>
      </c>
      <c r="BX10" s="127">
        <f>IF(P10=0,"",IF(BW10=0,"",(BW10/P10)))</f>
        <v>0.4</v>
      </c>
      <c r="BY10" s="128">
        <v>5</v>
      </c>
      <c r="BZ10" s="129">
        <f>IFERROR(BY10/BW10,"-")</f>
        <v>0.41666666666667</v>
      </c>
      <c r="CA10" s="130">
        <v>470000</v>
      </c>
      <c r="CB10" s="131">
        <f>IFERROR(CA10/BW10,"-")</f>
        <v>39166.666666667</v>
      </c>
      <c r="CC10" s="132"/>
      <c r="CD10" s="132">
        <v>1</v>
      </c>
      <c r="CE10" s="132">
        <v>4</v>
      </c>
      <c r="CF10" s="133">
        <v>6</v>
      </c>
      <c r="CG10" s="134">
        <f>IF(P10=0,"",IF(CF10=0,"",(CF10/P10)))</f>
        <v>0.2</v>
      </c>
      <c r="CH10" s="135">
        <v>4</v>
      </c>
      <c r="CI10" s="136">
        <f>IFERROR(CH10/CF10,"-")</f>
        <v>0.66666666666667</v>
      </c>
      <c r="CJ10" s="137">
        <v>175000</v>
      </c>
      <c r="CK10" s="138">
        <f>IFERROR(CJ10/CF10,"-")</f>
        <v>29166.666666667</v>
      </c>
      <c r="CL10" s="139">
        <v>1</v>
      </c>
      <c r="CM10" s="139">
        <v>1</v>
      </c>
      <c r="CN10" s="139">
        <v>2</v>
      </c>
      <c r="CO10" s="140">
        <v>12</v>
      </c>
      <c r="CP10" s="141">
        <v>656000</v>
      </c>
      <c r="CQ10" s="141">
        <v>324000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0.58571428571429</v>
      </c>
      <c r="B11" s="203" t="s">
        <v>78</v>
      </c>
      <c r="C11" s="203"/>
      <c r="D11" s="203" t="s">
        <v>62</v>
      </c>
      <c r="E11" s="203" t="s">
        <v>79</v>
      </c>
      <c r="F11" s="203" t="s">
        <v>64</v>
      </c>
      <c r="G11" s="203" t="s">
        <v>80</v>
      </c>
      <c r="H11" s="90" t="s">
        <v>81</v>
      </c>
      <c r="I11" s="204" t="s">
        <v>67</v>
      </c>
      <c r="J11" s="188">
        <v>280000</v>
      </c>
      <c r="K11" s="81">
        <v>12</v>
      </c>
      <c r="L11" s="81">
        <v>0</v>
      </c>
      <c r="M11" s="81">
        <v>66</v>
      </c>
      <c r="N11" s="91">
        <v>3</v>
      </c>
      <c r="O11" s="92">
        <v>0</v>
      </c>
      <c r="P11" s="93">
        <f>N11+O11</f>
        <v>3</v>
      </c>
      <c r="Q11" s="82">
        <f>IFERROR(P11/M11,"-")</f>
        <v>0.045454545454545</v>
      </c>
      <c r="R11" s="81">
        <v>1</v>
      </c>
      <c r="S11" s="81">
        <v>0</v>
      </c>
      <c r="T11" s="82">
        <f>IFERROR(S11/(O11+P11),"-")</f>
        <v>0</v>
      </c>
      <c r="U11" s="182">
        <f>IFERROR(J11/SUM(P11:P15),"-")</f>
        <v>14736.842105263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SUM(X11:X15)-SUM(J11:J15)</f>
        <v>-116000</v>
      </c>
      <c r="AB11" s="85">
        <f>SUM(X11:X15)/SUM(J11:J15)</f>
        <v>0.58571428571429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0.66666666666667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83</v>
      </c>
      <c r="E12" s="203" t="s">
        <v>84</v>
      </c>
      <c r="F12" s="203" t="s">
        <v>64</v>
      </c>
      <c r="G12" s="203" t="s">
        <v>80</v>
      </c>
      <c r="H12" s="90" t="s">
        <v>81</v>
      </c>
      <c r="I12" s="204" t="s">
        <v>85</v>
      </c>
      <c r="J12" s="188"/>
      <c r="K12" s="81">
        <v>9</v>
      </c>
      <c r="L12" s="81">
        <v>0</v>
      </c>
      <c r="M12" s="81">
        <v>47</v>
      </c>
      <c r="N12" s="91">
        <v>4</v>
      </c>
      <c r="O12" s="92">
        <v>0</v>
      </c>
      <c r="P12" s="93">
        <f>N12+O12</f>
        <v>4</v>
      </c>
      <c r="Q12" s="82">
        <f>IFERROR(P12/M12,"-")</f>
        <v>0.085106382978723</v>
      </c>
      <c r="R12" s="81">
        <v>0</v>
      </c>
      <c r="S12" s="81">
        <v>2</v>
      </c>
      <c r="T12" s="82">
        <f>IFERROR(S12/(O12+P12),"-")</f>
        <v>0.5</v>
      </c>
      <c r="U12" s="182"/>
      <c r="V12" s="84">
        <v>1</v>
      </c>
      <c r="W12" s="82">
        <f>IF(P12=0,"-",V12/P12)</f>
        <v>0.25</v>
      </c>
      <c r="X12" s="186">
        <v>3000</v>
      </c>
      <c r="Y12" s="187">
        <f>IFERROR(X12/P12,"-")</f>
        <v>750</v>
      </c>
      <c r="Z12" s="187">
        <f>IFERROR(X12/V12,"-")</f>
        <v>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0.25</v>
      </c>
      <c r="AO12" s="100">
        <v>1</v>
      </c>
      <c r="AP12" s="102">
        <f>IFERROR(AP12/AM12,"-")</f>
        <v>0</v>
      </c>
      <c r="AQ12" s="103">
        <v>3000</v>
      </c>
      <c r="AR12" s="104">
        <f>IFERROR(AQ12/AM12,"-")</f>
        <v>3000</v>
      </c>
      <c r="AS12" s="105">
        <v>1</v>
      </c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64</v>
      </c>
      <c r="G13" s="203" t="s">
        <v>80</v>
      </c>
      <c r="H13" s="90" t="s">
        <v>81</v>
      </c>
      <c r="I13" s="90"/>
      <c r="J13" s="188"/>
      <c r="K13" s="81">
        <v>0</v>
      </c>
      <c r="L13" s="81">
        <v>0</v>
      </c>
      <c r="M13" s="81">
        <v>7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64</v>
      </c>
      <c r="G14" s="203" t="s">
        <v>80</v>
      </c>
      <c r="H14" s="90" t="s">
        <v>81</v>
      </c>
      <c r="I14" s="90"/>
      <c r="J14" s="188"/>
      <c r="K14" s="81">
        <v>8</v>
      </c>
      <c r="L14" s="81">
        <v>0</v>
      </c>
      <c r="M14" s="81">
        <v>25</v>
      </c>
      <c r="N14" s="91">
        <v>2</v>
      </c>
      <c r="O14" s="92">
        <v>0</v>
      </c>
      <c r="P14" s="93">
        <f>N14+O14</f>
        <v>2</v>
      </c>
      <c r="Q14" s="82">
        <f>IFERROR(P14/M14,"-")</f>
        <v>0.08</v>
      </c>
      <c r="R14" s="81">
        <v>1</v>
      </c>
      <c r="S14" s="81">
        <v>1</v>
      </c>
      <c r="T14" s="82">
        <f>IFERROR(S14/(O14+P14),"-")</f>
        <v>0.5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75</v>
      </c>
      <c r="E15" s="203" t="s">
        <v>75</v>
      </c>
      <c r="F15" s="203" t="s">
        <v>76</v>
      </c>
      <c r="G15" s="203" t="s">
        <v>77</v>
      </c>
      <c r="H15" s="90"/>
      <c r="I15" s="90"/>
      <c r="J15" s="188"/>
      <c r="K15" s="81">
        <v>82</v>
      </c>
      <c r="L15" s="81">
        <v>54</v>
      </c>
      <c r="M15" s="81">
        <v>45</v>
      </c>
      <c r="N15" s="91">
        <v>10</v>
      </c>
      <c r="O15" s="92">
        <v>0</v>
      </c>
      <c r="P15" s="93">
        <f>N15+O15</f>
        <v>10</v>
      </c>
      <c r="Q15" s="82">
        <f>IFERROR(P15/M15,"-")</f>
        <v>0.22222222222222</v>
      </c>
      <c r="R15" s="81">
        <v>6</v>
      </c>
      <c r="S15" s="81">
        <v>0</v>
      </c>
      <c r="T15" s="82">
        <f>IFERROR(S15/(O15+P15),"-")</f>
        <v>0</v>
      </c>
      <c r="U15" s="182"/>
      <c r="V15" s="84">
        <v>4</v>
      </c>
      <c r="W15" s="82">
        <f>IF(P15=0,"-",V15/P15)</f>
        <v>0.4</v>
      </c>
      <c r="X15" s="186">
        <v>161000</v>
      </c>
      <c r="Y15" s="187">
        <f>IFERROR(X15/P15,"-")</f>
        <v>16100</v>
      </c>
      <c r="Z15" s="187">
        <f>IFERROR(X15/V15,"-")</f>
        <v>40250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</v>
      </c>
      <c r="BP15" s="121">
        <v>2</v>
      </c>
      <c r="BQ15" s="122">
        <f>IFERROR(BP15/BN15,"-")</f>
        <v>1</v>
      </c>
      <c r="BR15" s="123">
        <v>30000</v>
      </c>
      <c r="BS15" s="124">
        <f>IFERROR(BR15/BN15,"-")</f>
        <v>15000</v>
      </c>
      <c r="BT15" s="125"/>
      <c r="BU15" s="125">
        <v>2</v>
      </c>
      <c r="BV15" s="125"/>
      <c r="BW15" s="126">
        <v>4</v>
      </c>
      <c r="BX15" s="127">
        <f>IF(P15=0,"",IF(BW15=0,"",(BW15/P15)))</f>
        <v>0.4</v>
      </c>
      <c r="BY15" s="128">
        <v>1</v>
      </c>
      <c r="BZ15" s="129">
        <f>IFERROR(BY15/BW15,"-")</f>
        <v>0.25</v>
      </c>
      <c r="CA15" s="130">
        <v>101000</v>
      </c>
      <c r="CB15" s="131">
        <f>IFERROR(CA15/BW15,"-")</f>
        <v>25250</v>
      </c>
      <c r="CC15" s="132"/>
      <c r="CD15" s="132"/>
      <c r="CE15" s="132">
        <v>1</v>
      </c>
      <c r="CF15" s="133">
        <v>3</v>
      </c>
      <c r="CG15" s="134">
        <f>IF(P15=0,"",IF(CF15=0,"",(CF15/P15)))</f>
        <v>0.3</v>
      </c>
      <c r="CH15" s="135">
        <v>1</v>
      </c>
      <c r="CI15" s="136">
        <f>IFERROR(CH15/CF15,"-")</f>
        <v>0.33333333333333</v>
      </c>
      <c r="CJ15" s="137">
        <v>30000</v>
      </c>
      <c r="CK15" s="138">
        <f>IFERROR(CJ15/CF15,"-")</f>
        <v>10000</v>
      </c>
      <c r="CL15" s="139"/>
      <c r="CM15" s="139"/>
      <c r="CN15" s="139">
        <v>1</v>
      </c>
      <c r="CO15" s="140">
        <v>4</v>
      </c>
      <c r="CP15" s="141">
        <v>161000</v>
      </c>
      <c r="CQ15" s="141">
        <v>101000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0.75</v>
      </c>
      <c r="B16" s="203" t="s">
        <v>93</v>
      </c>
      <c r="C16" s="203"/>
      <c r="D16" s="203" t="s">
        <v>94</v>
      </c>
      <c r="E16" s="203" t="s">
        <v>79</v>
      </c>
      <c r="F16" s="203" t="s">
        <v>64</v>
      </c>
      <c r="G16" s="203" t="s">
        <v>95</v>
      </c>
      <c r="H16" s="90" t="s">
        <v>96</v>
      </c>
      <c r="I16" s="90" t="s">
        <v>97</v>
      </c>
      <c r="J16" s="188">
        <v>260000</v>
      </c>
      <c r="K16" s="81">
        <v>13</v>
      </c>
      <c r="L16" s="81">
        <v>0</v>
      </c>
      <c r="M16" s="81">
        <v>45</v>
      </c>
      <c r="N16" s="91">
        <v>3</v>
      </c>
      <c r="O16" s="92">
        <v>0</v>
      </c>
      <c r="P16" s="93">
        <f>N16+O16</f>
        <v>3</v>
      </c>
      <c r="Q16" s="82">
        <f>IFERROR(P16/M16,"-")</f>
        <v>0.066666666666667</v>
      </c>
      <c r="R16" s="81">
        <v>0</v>
      </c>
      <c r="S16" s="81">
        <v>0</v>
      </c>
      <c r="T16" s="82">
        <f>IFERROR(S16/(O16+P16),"-")</f>
        <v>0</v>
      </c>
      <c r="U16" s="182">
        <f>IFERROR(J16/SUM(P16:P19),"-")</f>
        <v>15294.117647059</v>
      </c>
      <c r="V16" s="84">
        <v>1</v>
      </c>
      <c r="W16" s="82">
        <f>IF(P16=0,"-",V16/P16)</f>
        <v>0.33333333333333</v>
      </c>
      <c r="X16" s="186">
        <v>51000</v>
      </c>
      <c r="Y16" s="187">
        <f>IFERROR(X16/P16,"-")</f>
        <v>17000</v>
      </c>
      <c r="Z16" s="187">
        <f>IFERROR(X16/V16,"-")</f>
        <v>51000</v>
      </c>
      <c r="AA16" s="188">
        <f>SUM(X16:X19)-SUM(J16:J19)</f>
        <v>-65000</v>
      </c>
      <c r="AB16" s="85">
        <f>SUM(X16:X19)/SUM(J16:J19)</f>
        <v>0.75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1</v>
      </c>
      <c r="BP16" s="121">
        <v>1</v>
      </c>
      <c r="BQ16" s="122">
        <f>IFERROR(BP16/BN16,"-")</f>
        <v>0.33333333333333</v>
      </c>
      <c r="BR16" s="123">
        <v>51000</v>
      </c>
      <c r="BS16" s="124">
        <f>IFERROR(BR16/BN16,"-")</f>
        <v>17000</v>
      </c>
      <c r="BT16" s="125"/>
      <c r="BU16" s="125"/>
      <c r="BV16" s="125">
        <v>1</v>
      </c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51000</v>
      </c>
      <c r="CQ16" s="141">
        <v>51000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98</v>
      </c>
      <c r="C17" s="203"/>
      <c r="D17" s="203" t="s">
        <v>99</v>
      </c>
      <c r="E17" s="203" t="s">
        <v>84</v>
      </c>
      <c r="F17" s="203" t="s">
        <v>64</v>
      </c>
      <c r="G17" s="203"/>
      <c r="H17" s="90" t="s">
        <v>96</v>
      </c>
      <c r="I17" s="90" t="s">
        <v>100</v>
      </c>
      <c r="J17" s="188"/>
      <c r="K17" s="81">
        <v>10</v>
      </c>
      <c r="L17" s="81">
        <v>0</v>
      </c>
      <c r="M17" s="81">
        <v>42</v>
      </c>
      <c r="N17" s="91">
        <v>3</v>
      </c>
      <c r="O17" s="92">
        <v>0</v>
      </c>
      <c r="P17" s="93">
        <f>N17+O17</f>
        <v>3</v>
      </c>
      <c r="Q17" s="82">
        <f>IFERROR(P17/M17,"-")</f>
        <v>0.071428571428571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0.33333333333333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0.33333333333333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102</v>
      </c>
      <c r="E18" s="203" t="s">
        <v>88</v>
      </c>
      <c r="F18" s="203" t="s">
        <v>64</v>
      </c>
      <c r="G18" s="203"/>
      <c r="H18" s="90" t="s">
        <v>96</v>
      </c>
      <c r="I18" s="90" t="s">
        <v>103</v>
      </c>
      <c r="J18" s="188"/>
      <c r="K18" s="81">
        <v>8</v>
      </c>
      <c r="L18" s="81">
        <v>0</v>
      </c>
      <c r="M18" s="81">
        <v>30</v>
      </c>
      <c r="N18" s="91">
        <v>3</v>
      </c>
      <c r="O18" s="92">
        <v>0</v>
      </c>
      <c r="P18" s="93">
        <f>N18+O18</f>
        <v>3</v>
      </c>
      <c r="Q18" s="82">
        <f>IFERROR(P18/M18,"-")</f>
        <v>0.1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0.33333333333333</v>
      </c>
      <c r="X18" s="186">
        <v>54000</v>
      </c>
      <c r="Y18" s="187">
        <f>IFERROR(X18/P18,"-")</f>
        <v>18000</v>
      </c>
      <c r="Z18" s="187">
        <f>IFERROR(X18/V18,"-")</f>
        <v>54000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0.33333333333333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>
        <v>1</v>
      </c>
      <c r="BQ18" s="122">
        <f>IFERROR(BP18/BN18,"-")</f>
        <v>0.5</v>
      </c>
      <c r="BR18" s="123">
        <v>54000</v>
      </c>
      <c r="BS18" s="124">
        <f>IFERROR(BR18/BN18,"-")</f>
        <v>27000</v>
      </c>
      <c r="BT18" s="125"/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54000</v>
      </c>
      <c r="CQ18" s="141">
        <v>54000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104</v>
      </c>
      <c r="C19" s="203"/>
      <c r="D19" s="203" t="s">
        <v>75</v>
      </c>
      <c r="E19" s="203" t="s">
        <v>75</v>
      </c>
      <c r="F19" s="203" t="s">
        <v>76</v>
      </c>
      <c r="G19" s="203"/>
      <c r="H19" s="90"/>
      <c r="I19" s="90"/>
      <c r="J19" s="188"/>
      <c r="K19" s="81">
        <v>115</v>
      </c>
      <c r="L19" s="81">
        <v>56</v>
      </c>
      <c r="M19" s="81">
        <v>50</v>
      </c>
      <c r="N19" s="91">
        <v>8</v>
      </c>
      <c r="O19" s="92">
        <v>0</v>
      </c>
      <c r="P19" s="93">
        <f>N19+O19</f>
        <v>8</v>
      </c>
      <c r="Q19" s="82">
        <f>IFERROR(P19/M19,"-")</f>
        <v>0.16</v>
      </c>
      <c r="R19" s="81">
        <v>3</v>
      </c>
      <c r="S19" s="81">
        <v>0</v>
      </c>
      <c r="T19" s="82">
        <f>IFERROR(S19/(O19+P19),"-")</f>
        <v>0</v>
      </c>
      <c r="U19" s="182"/>
      <c r="V19" s="84">
        <v>2</v>
      </c>
      <c r="W19" s="82">
        <f>IF(P19=0,"-",V19/P19)</f>
        <v>0.25</v>
      </c>
      <c r="X19" s="186">
        <v>90000</v>
      </c>
      <c r="Y19" s="187">
        <f>IFERROR(X19/P19,"-")</f>
        <v>11250</v>
      </c>
      <c r="Z19" s="187">
        <f>IFERROR(X19/V19,"-")</f>
        <v>45000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4</v>
      </c>
      <c r="BO19" s="120">
        <f>IF(P19=0,"",IF(BN19=0,"",(BN19/P19)))</f>
        <v>0.5</v>
      </c>
      <c r="BP19" s="121">
        <v>1</v>
      </c>
      <c r="BQ19" s="122">
        <f>IFERROR(BP19/BN19,"-")</f>
        <v>0.25</v>
      </c>
      <c r="BR19" s="123">
        <v>20000</v>
      </c>
      <c r="BS19" s="124">
        <f>IFERROR(BR19/BN19,"-")</f>
        <v>5000</v>
      </c>
      <c r="BT19" s="125"/>
      <c r="BU19" s="125"/>
      <c r="BV19" s="125">
        <v>1</v>
      </c>
      <c r="BW19" s="126">
        <v>3</v>
      </c>
      <c r="BX19" s="127">
        <f>IF(P19=0,"",IF(BW19=0,"",(BW19/P19)))</f>
        <v>0.375</v>
      </c>
      <c r="BY19" s="128">
        <v>1</v>
      </c>
      <c r="BZ19" s="129">
        <f>IFERROR(BY19/BW19,"-")</f>
        <v>0.33333333333333</v>
      </c>
      <c r="CA19" s="130">
        <v>70000</v>
      </c>
      <c r="CB19" s="131">
        <f>IFERROR(CA19/BW19,"-")</f>
        <v>23333.333333333</v>
      </c>
      <c r="CC19" s="132"/>
      <c r="CD19" s="132"/>
      <c r="CE19" s="132">
        <v>1</v>
      </c>
      <c r="CF19" s="133">
        <v>1</v>
      </c>
      <c r="CG19" s="134">
        <f>IF(P19=0,"",IF(CF19=0,"",(CF19/P19)))</f>
        <v>0.125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2</v>
      </c>
      <c r="CP19" s="141">
        <v>90000</v>
      </c>
      <c r="CQ19" s="141">
        <v>70000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0.095238095238095</v>
      </c>
      <c r="B20" s="203" t="s">
        <v>105</v>
      </c>
      <c r="C20" s="203"/>
      <c r="D20" s="203" t="s">
        <v>90</v>
      </c>
      <c r="E20" s="203" t="s">
        <v>91</v>
      </c>
      <c r="F20" s="203" t="s">
        <v>64</v>
      </c>
      <c r="G20" s="203" t="s">
        <v>65</v>
      </c>
      <c r="H20" s="90" t="s">
        <v>106</v>
      </c>
      <c r="I20" s="90" t="s">
        <v>107</v>
      </c>
      <c r="J20" s="188">
        <v>105000</v>
      </c>
      <c r="K20" s="81">
        <v>5</v>
      </c>
      <c r="L20" s="81">
        <v>0</v>
      </c>
      <c r="M20" s="81">
        <v>44</v>
      </c>
      <c r="N20" s="91">
        <v>1</v>
      </c>
      <c r="O20" s="92">
        <v>0</v>
      </c>
      <c r="P20" s="93">
        <f>N20+O20</f>
        <v>1</v>
      </c>
      <c r="Q20" s="82">
        <f>IFERROR(P20/M20,"-")</f>
        <v>0.022727272727273</v>
      </c>
      <c r="R20" s="81">
        <v>0</v>
      </c>
      <c r="S20" s="81">
        <v>0</v>
      </c>
      <c r="T20" s="82">
        <f>IFERROR(S20/(O20+P20),"-")</f>
        <v>0</v>
      </c>
      <c r="U20" s="182">
        <f>IFERROR(J20/SUM(P20:P21),"-")</f>
        <v>21000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-95000</v>
      </c>
      <c r="AB20" s="85">
        <f>SUM(X20:X21)/SUM(J20:J21)</f>
        <v>0.095238095238095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90</v>
      </c>
      <c r="E21" s="203" t="s">
        <v>91</v>
      </c>
      <c r="F21" s="203" t="s">
        <v>76</v>
      </c>
      <c r="G21" s="203"/>
      <c r="H21" s="90"/>
      <c r="I21" s="90"/>
      <c r="J21" s="188"/>
      <c r="K21" s="81">
        <v>38</v>
      </c>
      <c r="L21" s="81">
        <v>23</v>
      </c>
      <c r="M21" s="81">
        <v>88</v>
      </c>
      <c r="N21" s="91">
        <v>4</v>
      </c>
      <c r="O21" s="92">
        <v>0</v>
      </c>
      <c r="P21" s="93">
        <f>N21+O21</f>
        <v>4</v>
      </c>
      <c r="Q21" s="82">
        <f>IFERROR(P21/M21,"-")</f>
        <v>0.045454545454545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0.25</v>
      </c>
      <c r="X21" s="186">
        <v>10000</v>
      </c>
      <c r="Y21" s="187">
        <f>IFERROR(X21/P21,"-")</f>
        <v>2500</v>
      </c>
      <c r="Z21" s="187">
        <f>IFERROR(X21/V21,"-")</f>
        <v>10000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0.25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2</v>
      </c>
      <c r="CG21" s="134">
        <f>IF(P21=0,"",IF(CF21=0,"",(CF21/P21)))</f>
        <v>0.5</v>
      </c>
      <c r="CH21" s="135">
        <v>1</v>
      </c>
      <c r="CI21" s="136">
        <f>IFERROR(CH21/CF21,"-")</f>
        <v>0.5</v>
      </c>
      <c r="CJ21" s="137">
        <v>10000</v>
      </c>
      <c r="CK21" s="138">
        <f>IFERROR(CJ21/CF21,"-")</f>
        <v>5000</v>
      </c>
      <c r="CL21" s="139">
        <v>1</v>
      </c>
      <c r="CM21" s="139"/>
      <c r="CN21" s="139"/>
      <c r="CO21" s="140">
        <v>1</v>
      </c>
      <c r="CP21" s="141">
        <v>10000</v>
      </c>
      <c r="CQ21" s="141">
        <v>10000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1.8857142857143</v>
      </c>
      <c r="B22" s="203" t="s">
        <v>109</v>
      </c>
      <c r="C22" s="203"/>
      <c r="D22" s="203" t="s">
        <v>83</v>
      </c>
      <c r="E22" s="203" t="s">
        <v>110</v>
      </c>
      <c r="F22" s="203" t="s">
        <v>64</v>
      </c>
      <c r="G22" s="203" t="s">
        <v>65</v>
      </c>
      <c r="H22" s="90" t="s">
        <v>106</v>
      </c>
      <c r="I22" s="90" t="s">
        <v>111</v>
      </c>
      <c r="J22" s="188">
        <v>105000</v>
      </c>
      <c r="K22" s="81">
        <v>13</v>
      </c>
      <c r="L22" s="81">
        <v>0</v>
      </c>
      <c r="M22" s="81">
        <v>48</v>
      </c>
      <c r="N22" s="91">
        <v>6</v>
      </c>
      <c r="O22" s="92">
        <v>0</v>
      </c>
      <c r="P22" s="93">
        <f>N22+O22</f>
        <v>6</v>
      </c>
      <c r="Q22" s="82">
        <f>IFERROR(P22/M22,"-")</f>
        <v>0.125</v>
      </c>
      <c r="R22" s="81">
        <v>2</v>
      </c>
      <c r="S22" s="81">
        <v>0</v>
      </c>
      <c r="T22" s="82">
        <f>IFERROR(S22/(O22+P22),"-")</f>
        <v>0</v>
      </c>
      <c r="U22" s="182">
        <f>IFERROR(J22/SUM(P22:P23),"-")</f>
        <v>13125</v>
      </c>
      <c r="V22" s="84">
        <v>3</v>
      </c>
      <c r="W22" s="82">
        <f>IF(P22=0,"-",V22/P22)</f>
        <v>0.5</v>
      </c>
      <c r="X22" s="186">
        <v>29000</v>
      </c>
      <c r="Y22" s="187">
        <f>IFERROR(X22/P22,"-")</f>
        <v>4833.3333333333</v>
      </c>
      <c r="Z22" s="187">
        <f>IFERROR(X22/V22,"-")</f>
        <v>9666.6666666667</v>
      </c>
      <c r="AA22" s="188">
        <f>SUM(X22:X23)-SUM(J22:J23)</f>
        <v>93000</v>
      </c>
      <c r="AB22" s="85">
        <f>SUM(X22:X23)/SUM(J22:J23)</f>
        <v>1.8857142857143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0.16666666666667</v>
      </c>
      <c r="BG22" s="112">
        <v>1</v>
      </c>
      <c r="BH22" s="114">
        <f>IFERROR(BG22/BE22,"-")</f>
        <v>1</v>
      </c>
      <c r="BI22" s="115">
        <v>3000</v>
      </c>
      <c r="BJ22" s="116">
        <f>IFERROR(BI22/BE22,"-")</f>
        <v>3000</v>
      </c>
      <c r="BK22" s="117">
        <v>1</v>
      </c>
      <c r="BL22" s="117"/>
      <c r="BM22" s="117"/>
      <c r="BN22" s="119">
        <v>1</v>
      </c>
      <c r="BO22" s="120">
        <f>IF(P22=0,"",IF(BN22=0,"",(BN22/P22)))</f>
        <v>0.16666666666667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0.66666666666667</v>
      </c>
      <c r="BY22" s="128">
        <v>2</v>
      </c>
      <c r="BZ22" s="129">
        <f>IFERROR(BY22/BW22,"-")</f>
        <v>0.5</v>
      </c>
      <c r="CA22" s="130">
        <v>26000</v>
      </c>
      <c r="CB22" s="131">
        <f>IFERROR(CA22/BW22,"-")</f>
        <v>6500</v>
      </c>
      <c r="CC22" s="132"/>
      <c r="CD22" s="132">
        <v>1</v>
      </c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29000</v>
      </c>
      <c r="CQ22" s="141">
        <v>18000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83</v>
      </c>
      <c r="E23" s="203" t="s">
        <v>110</v>
      </c>
      <c r="F23" s="203" t="s">
        <v>76</v>
      </c>
      <c r="G23" s="203"/>
      <c r="H23" s="90"/>
      <c r="I23" s="90"/>
      <c r="J23" s="188"/>
      <c r="K23" s="81">
        <v>120</v>
      </c>
      <c r="L23" s="81">
        <v>21</v>
      </c>
      <c r="M23" s="81">
        <v>12</v>
      </c>
      <c r="N23" s="91">
        <v>2</v>
      </c>
      <c r="O23" s="92">
        <v>0</v>
      </c>
      <c r="P23" s="93">
        <f>N23+O23</f>
        <v>2</v>
      </c>
      <c r="Q23" s="82">
        <f>IFERROR(P23/M23,"-")</f>
        <v>0.16666666666667</v>
      </c>
      <c r="R23" s="81">
        <v>1</v>
      </c>
      <c r="S23" s="81">
        <v>1</v>
      </c>
      <c r="T23" s="82">
        <f>IFERROR(S23/(O23+P23),"-")</f>
        <v>0.5</v>
      </c>
      <c r="U23" s="182"/>
      <c r="V23" s="84">
        <v>1</v>
      </c>
      <c r="W23" s="82">
        <f>IF(P23=0,"-",V23/P23)</f>
        <v>0.5</v>
      </c>
      <c r="X23" s="186">
        <v>169000</v>
      </c>
      <c r="Y23" s="187">
        <f>IFERROR(X23/P23,"-")</f>
        <v>84500</v>
      </c>
      <c r="Z23" s="187">
        <f>IFERROR(X23/V23,"-")</f>
        <v>169000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0.5</v>
      </c>
      <c r="CH23" s="135">
        <v>1</v>
      </c>
      <c r="CI23" s="136">
        <f>IFERROR(CH23/CF23,"-")</f>
        <v>1</v>
      </c>
      <c r="CJ23" s="137">
        <v>169000</v>
      </c>
      <c r="CK23" s="138">
        <f>IFERROR(CJ23/CF23,"-")</f>
        <v>169000</v>
      </c>
      <c r="CL23" s="139"/>
      <c r="CM23" s="139"/>
      <c r="CN23" s="139">
        <v>1</v>
      </c>
      <c r="CO23" s="140">
        <v>1</v>
      </c>
      <c r="CP23" s="141">
        <v>169000</v>
      </c>
      <c r="CQ23" s="141">
        <v>169000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1.1765517241379</v>
      </c>
      <c r="B26" s="39"/>
      <c r="C26" s="39"/>
      <c r="D26" s="39"/>
      <c r="E26" s="39"/>
      <c r="F26" s="39"/>
      <c r="G26" s="40" t="s">
        <v>113</v>
      </c>
      <c r="H26" s="40"/>
      <c r="I26" s="40"/>
      <c r="J26" s="190">
        <f>SUM(J6:J25)</f>
        <v>1450000</v>
      </c>
      <c r="K26" s="41">
        <f>SUM(K6:K25)</f>
        <v>745</v>
      </c>
      <c r="L26" s="41">
        <f>SUM(L6:L25)</f>
        <v>254</v>
      </c>
      <c r="M26" s="41">
        <f>SUM(M6:M25)</f>
        <v>1247</v>
      </c>
      <c r="N26" s="41">
        <f>SUM(N6:N25)</f>
        <v>108</v>
      </c>
      <c r="O26" s="41">
        <f>SUM(O6:O25)</f>
        <v>1</v>
      </c>
      <c r="P26" s="41">
        <f>SUM(P6:P25)</f>
        <v>109</v>
      </c>
      <c r="Q26" s="42">
        <f>IFERROR(P26/M26,"-")</f>
        <v>0.087409783480353</v>
      </c>
      <c r="R26" s="78">
        <f>SUM(R6:R25)</f>
        <v>32</v>
      </c>
      <c r="S26" s="78">
        <f>SUM(S6:S25)</f>
        <v>16</v>
      </c>
      <c r="T26" s="42">
        <f>IFERROR(R26/P26,"-")</f>
        <v>0.29357798165138</v>
      </c>
      <c r="U26" s="184">
        <f>IFERROR(J26/P26,"-")</f>
        <v>13302.752293578</v>
      </c>
      <c r="V26" s="44">
        <f>SUM(V6:V25)</f>
        <v>33</v>
      </c>
      <c r="W26" s="42">
        <f>IFERROR(V26/P26,"-")</f>
        <v>0.30275229357798</v>
      </c>
      <c r="X26" s="190">
        <f>SUM(X6:X25)</f>
        <v>1706000</v>
      </c>
      <c r="Y26" s="190">
        <f>IFERROR(X26/P26,"-")</f>
        <v>15651.376146789</v>
      </c>
      <c r="Z26" s="190">
        <f>IFERROR(X26/V26,"-")</f>
        <v>51696.96969697</v>
      </c>
      <c r="AA26" s="190">
        <f>X26-J26</f>
        <v>256000</v>
      </c>
      <c r="AB26" s="47">
        <f>X26/J26</f>
        <v>1.1765517241379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19"/>
    <mergeCell ref="J16:J19"/>
    <mergeCell ref="U16:U19"/>
    <mergeCell ref="AA16:AA19"/>
    <mergeCell ref="AB16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1.9108108108108</v>
      </c>
      <c r="B6" s="203" t="s">
        <v>115</v>
      </c>
      <c r="C6" s="203" t="s">
        <v>116</v>
      </c>
      <c r="D6" s="203" t="s">
        <v>117</v>
      </c>
      <c r="E6" s="203" t="s">
        <v>84</v>
      </c>
      <c r="F6" s="203" t="s">
        <v>64</v>
      </c>
      <c r="G6" s="203" t="s">
        <v>118</v>
      </c>
      <c r="H6" s="90" t="s">
        <v>119</v>
      </c>
      <c r="I6" s="90" t="s">
        <v>120</v>
      </c>
      <c r="J6" s="188">
        <v>370000</v>
      </c>
      <c r="K6" s="81">
        <v>44</v>
      </c>
      <c r="L6" s="81">
        <v>0</v>
      </c>
      <c r="M6" s="81">
        <v>125</v>
      </c>
      <c r="N6" s="91">
        <v>14</v>
      </c>
      <c r="O6" s="92">
        <v>1</v>
      </c>
      <c r="P6" s="93">
        <f>N6+O6</f>
        <v>15</v>
      </c>
      <c r="Q6" s="82">
        <f>IFERROR(P6/M6,"-")</f>
        <v>0.12</v>
      </c>
      <c r="R6" s="81">
        <v>1</v>
      </c>
      <c r="S6" s="81">
        <v>4</v>
      </c>
      <c r="T6" s="82">
        <f>IFERROR(S6/(O6+P6),"-")</f>
        <v>0.25</v>
      </c>
      <c r="U6" s="182">
        <f>IFERROR(J6/SUM(P6:P7),"-")</f>
        <v>9250</v>
      </c>
      <c r="V6" s="84">
        <v>4</v>
      </c>
      <c r="W6" s="82">
        <f>IF(P6=0,"-",V6/P6)</f>
        <v>0.26666666666667</v>
      </c>
      <c r="X6" s="186">
        <v>117000</v>
      </c>
      <c r="Y6" s="187">
        <f>IFERROR(X6/P6,"-")</f>
        <v>7800</v>
      </c>
      <c r="Z6" s="187">
        <f>IFERROR(X6/V6,"-")</f>
        <v>29250</v>
      </c>
      <c r="AA6" s="188">
        <f>SUM(X6:X7)-SUM(J6:J7)</f>
        <v>337000</v>
      </c>
      <c r="AB6" s="85">
        <f>SUM(X6:X7)/SUM(J6:J7)</f>
        <v>1.9108108108108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0.26666666666667</v>
      </c>
      <c r="BG6" s="112">
        <v>1</v>
      </c>
      <c r="BH6" s="114">
        <f>IFERROR(BG6/BE6,"-")</f>
        <v>0.25</v>
      </c>
      <c r="BI6" s="115">
        <v>5000</v>
      </c>
      <c r="BJ6" s="116">
        <f>IFERROR(BI6/BE6,"-")</f>
        <v>1250</v>
      </c>
      <c r="BK6" s="117">
        <v>1</v>
      </c>
      <c r="BL6" s="117"/>
      <c r="BM6" s="117"/>
      <c r="BN6" s="119">
        <v>6</v>
      </c>
      <c r="BO6" s="120">
        <f>IF(P6=0,"",IF(BN6=0,"",(BN6/P6)))</f>
        <v>0.4</v>
      </c>
      <c r="BP6" s="121">
        <v>1</v>
      </c>
      <c r="BQ6" s="122">
        <f>IFERROR(BP6/BN6,"-")</f>
        <v>0.16666666666667</v>
      </c>
      <c r="BR6" s="123">
        <v>3000</v>
      </c>
      <c r="BS6" s="124">
        <f>IFERROR(BR6/BN6,"-")</f>
        <v>500</v>
      </c>
      <c r="BT6" s="125">
        <v>1</v>
      </c>
      <c r="BU6" s="125"/>
      <c r="BV6" s="125"/>
      <c r="BW6" s="126">
        <v>4</v>
      </c>
      <c r="BX6" s="127">
        <f>IF(P6=0,"",IF(BW6=0,"",(BW6/P6)))</f>
        <v>0.26666666666667</v>
      </c>
      <c r="BY6" s="128">
        <v>2</v>
      </c>
      <c r="BZ6" s="129">
        <f>IFERROR(BY6/BW6,"-")</f>
        <v>0.5</v>
      </c>
      <c r="CA6" s="130">
        <v>109000</v>
      </c>
      <c r="CB6" s="131">
        <f>IFERROR(CA6/BW6,"-")</f>
        <v>27250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117000</v>
      </c>
      <c r="CQ6" s="141">
        <v>56000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121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131</v>
      </c>
      <c r="L7" s="81">
        <v>82</v>
      </c>
      <c r="M7" s="81">
        <v>66</v>
      </c>
      <c r="N7" s="91">
        <v>25</v>
      </c>
      <c r="O7" s="92">
        <v>0</v>
      </c>
      <c r="P7" s="93">
        <f>N7+O7</f>
        <v>25</v>
      </c>
      <c r="Q7" s="82">
        <f>IFERROR(P7/M7,"-")</f>
        <v>0.37878787878788</v>
      </c>
      <c r="R7" s="81">
        <v>10</v>
      </c>
      <c r="S7" s="81">
        <v>3</v>
      </c>
      <c r="T7" s="82">
        <f>IFERROR(S7/(O7+P7),"-")</f>
        <v>0.12</v>
      </c>
      <c r="U7" s="182"/>
      <c r="V7" s="84">
        <v>5</v>
      </c>
      <c r="W7" s="82">
        <f>IF(P7=0,"-",V7/P7)</f>
        <v>0.2</v>
      </c>
      <c r="X7" s="186">
        <v>590000</v>
      </c>
      <c r="Y7" s="187">
        <f>IFERROR(X7/P7,"-")</f>
        <v>23600</v>
      </c>
      <c r="Z7" s="187">
        <f>IFERROR(X7/V7,"-")</f>
        <v>118000</v>
      </c>
      <c r="AA7" s="188"/>
      <c r="AB7" s="85"/>
      <c r="AC7" s="79"/>
      <c r="AD7" s="94">
        <v>1</v>
      </c>
      <c r="AE7" s="95">
        <f>IF(P7=0,"",IF(AD7=0,"",(AD7/P7)))</f>
        <v>0.04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0.4</v>
      </c>
      <c r="BP7" s="121">
        <v>2</v>
      </c>
      <c r="BQ7" s="122">
        <f>IFERROR(BP7/BN7,"-")</f>
        <v>0.2</v>
      </c>
      <c r="BR7" s="123">
        <v>18000</v>
      </c>
      <c r="BS7" s="124">
        <f>IFERROR(BR7/BN7,"-")</f>
        <v>1800</v>
      </c>
      <c r="BT7" s="125">
        <v>1</v>
      </c>
      <c r="BU7" s="125">
        <v>1</v>
      </c>
      <c r="BV7" s="125"/>
      <c r="BW7" s="126">
        <v>8</v>
      </c>
      <c r="BX7" s="127">
        <f>IF(P7=0,"",IF(BW7=0,"",(BW7/P7)))</f>
        <v>0.32</v>
      </c>
      <c r="BY7" s="128">
        <v>3</v>
      </c>
      <c r="BZ7" s="129">
        <f>IFERROR(BY7/BW7,"-")</f>
        <v>0.375</v>
      </c>
      <c r="CA7" s="130">
        <v>572000</v>
      </c>
      <c r="CB7" s="131">
        <f>IFERROR(CA7/BW7,"-")</f>
        <v>71500</v>
      </c>
      <c r="CC7" s="132"/>
      <c r="CD7" s="132"/>
      <c r="CE7" s="132">
        <v>3</v>
      </c>
      <c r="CF7" s="133">
        <v>1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590000</v>
      </c>
      <c r="CQ7" s="141">
        <v>260000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1.9108108108108</v>
      </c>
      <c r="B10" s="39"/>
      <c r="C10" s="39"/>
      <c r="D10" s="39"/>
      <c r="E10" s="39"/>
      <c r="F10" s="39"/>
      <c r="G10" s="40" t="s">
        <v>122</v>
      </c>
      <c r="H10" s="40"/>
      <c r="I10" s="40"/>
      <c r="J10" s="190">
        <f>SUM(J6:J9)</f>
        <v>370000</v>
      </c>
      <c r="K10" s="41">
        <f>SUM(K6:K9)</f>
        <v>175</v>
      </c>
      <c r="L10" s="41">
        <f>SUM(L6:L9)</f>
        <v>82</v>
      </c>
      <c r="M10" s="41">
        <f>SUM(M6:M9)</f>
        <v>191</v>
      </c>
      <c r="N10" s="41">
        <f>SUM(N6:N9)</f>
        <v>39</v>
      </c>
      <c r="O10" s="41">
        <f>SUM(O6:O9)</f>
        <v>1</v>
      </c>
      <c r="P10" s="41">
        <f>SUM(P6:P9)</f>
        <v>40</v>
      </c>
      <c r="Q10" s="42">
        <f>IFERROR(P10/M10,"-")</f>
        <v>0.20942408376963</v>
      </c>
      <c r="R10" s="78">
        <f>SUM(R6:R9)</f>
        <v>11</v>
      </c>
      <c r="S10" s="78">
        <f>SUM(S6:S9)</f>
        <v>7</v>
      </c>
      <c r="T10" s="42">
        <f>IFERROR(R10/P10,"-")</f>
        <v>0.275</v>
      </c>
      <c r="U10" s="184">
        <f>IFERROR(J10/P10,"-")</f>
        <v>9250</v>
      </c>
      <c r="V10" s="44">
        <f>SUM(V6:V9)</f>
        <v>9</v>
      </c>
      <c r="W10" s="42">
        <f>IFERROR(V10/P10,"-")</f>
        <v>0.225</v>
      </c>
      <c r="X10" s="190">
        <f>SUM(X6:X9)</f>
        <v>707000</v>
      </c>
      <c r="Y10" s="190">
        <f>IFERROR(X10/P10,"-")</f>
        <v>17675</v>
      </c>
      <c r="Z10" s="190">
        <f>IFERROR(X10/V10,"-")</f>
        <v>78555.555555556</v>
      </c>
      <c r="AA10" s="190">
        <f>X10-J10</f>
        <v>337000</v>
      </c>
      <c r="AB10" s="47">
        <f>X10/J10</f>
        <v>1.9108108108108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