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<sst xmlns="http://schemas.openxmlformats.org/spreadsheetml/2006/main" uniqueCount="117">
  <si>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</si>
  <si>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</si>
  <si>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</si>
  <si>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</si>
  <si>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</si>
  <si>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</si>
  <si>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</si>
  <si>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</si>
  <si>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</si>
  <si>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</si>
  <si>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</si>
  <si>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</si>
  <si>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</si>
  <si>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</si>
  <si>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</si>
  <si>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</si>
  <si>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</si>
  <si>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</si>
  <si>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</si>
  <si>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</si>
  <si>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</si>
  <si>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</si>
  <si>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</si>
  <si>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</si>
  <si>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</si>
  <si>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</si>
  <si>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</si>
  <si>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</si>
  <si>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</si>
  <si>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</si>
  <si>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</si>
  <si>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</si>
  <si>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</si>
  <si>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</si>
  <si>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</si>
  <si>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</si>
  <si>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</si>
  <si>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</si>
  <si>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</si>
  <si>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</si>
  <si>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</si>
  <si>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</si>
  <si>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</si>
  <si>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</si>
  <si>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</si>
  <si>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</si>
  <si>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</si>
  <si>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</si>
  <si>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</si>
  <si>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</si>
  <si>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</si>
  <si>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</si>
  <si>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</si>
  <si>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</si>
  <si>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</si>
  <si>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</si>
  <si>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</si>
  <si>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</si>
  <si>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</si>
  <si>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</si>
  <si>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sd1777</t>
  </si>
  <si>
    <t>デリヘル版（塩見彩）</t>
  </si>
  <si>
    <t>求む50歳以上の女性好き男性</t>
  </si>
  <si>
    <t>lp03</t>
  </si>
  <si>
    <t>スポニチ関東</t>
  </si>
  <si>
    <t>4C終面全5段</t>
  </si>
  <si>
    <t>5月01日(土)</t>
  </si>
  <si>
    <t>sd1778</t>
  </si>
  <si>
    <t>スポニチ関西</t>
  </si>
  <si>
    <t>sd1779</t>
  </si>
  <si>
    <t>スポニチ西部</t>
  </si>
  <si>
    <t>sd1780</t>
  </si>
  <si>
    <t>スポニチ北海道</t>
  </si>
  <si>
    <t>sd1781</t>
  </si>
  <si>
    <t>(空電共通)</t>
  </si>
  <si>
    <t>空電</t>
  </si>
  <si>
    <t>空電 (共通)</t>
  </si>
  <si>
    <t>sd1782</t>
  </si>
  <si>
    <t>デリヘル版3（塩見彩）</t>
  </si>
  <si>
    <t>もし出会系大賞があったらこのサイトが受賞しているでしょう</t>
  </si>
  <si>
    <t>デイリースポーツ関西</t>
  </si>
  <si>
    <t>全5段・半5段段つかみ10段保証</t>
  </si>
  <si>
    <t>10段保証</t>
  </si>
  <si>
    <t>sd1783</t>
  </si>
  <si>
    <t>新書籍版（白い服女性）</t>
  </si>
  <si>
    <t>逆指名祭り</t>
  </si>
  <si>
    <t>sd1784</t>
  </si>
  <si>
    <t>黒：右女3（赤い服女性）</t>
  </si>
  <si>
    <t>もう50代の熟女だけど</t>
  </si>
  <si>
    <t>sd1785</t>
  </si>
  <si>
    <t>デリヘル版2（フリー女性⑤）</t>
  </si>
  <si>
    <t>ねぇ昨日4人も会っちゃいましたよ</t>
  </si>
  <si>
    <t>sd1786</t>
  </si>
  <si>
    <t>記事風版（フリー女性⑨）</t>
  </si>
  <si>
    <t>献身交際キュートな四十路妻</t>
  </si>
  <si>
    <t>sd1787</t>
  </si>
  <si>
    <t>sd1788</t>
  </si>
  <si>
    <t>①求人風（塩見彩）</t>
  </si>
  <si>
    <t>167「やすらぎプラスの出会い」</t>
  </si>
  <si>
    <t>半2段つかみ20段保証</t>
  </si>
  <si>
    <t>20段保証</t>
  </si>
  <si>
    <t>sd1789</t>
  </si>
  <si>
    <t>②旧デイリー風（塩見彩）</t>
  </si>
  <si>
    <t>168「まるで出会いのバーゲンセール」</t>
  </si>
  <si>
    <t>sd1790</t>
  </si>
  <si>
    <t>③興奮版（塩見彩）</t>
  </si>
  <si>
    <t>169「不器用な人のための中高年出会い」</t>
  </si>
  <si>
    <t>sd1791</t>
  </si>
  <si>
    <t>④大正版（塩見彩）</t>
  </si>
  <si>
    <t>170「ある冴えない中高年男性の日々が・・？」</t>
  </si>
  <si>
    <t>sd1792</t>
  </si>
  <si>
    <t>sd1793</t>
  </si>
  <si>
    <t>九スポ</t>
  </si>
  <si>
    <t>記事枠</t>
  </si>
  <si>
    <t>5月09日(日)</t>
  </si>
  <si>
    <t>sd1794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</si>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</sst>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18</v>
      </c>
      <c r="D6" s="195">
        <v>1200000</v>
      </c>
      <c r="E6" s="81">
        <v>1003</v>
      </c>
      <c r="F6" s="81">
        <v>376</v>
      </c>
      <c r="G6" s="81">
        <v>1769</v>
      </c>
      <c r="H6" s="91">
        <v>157</v>
      </c>
      <c r="I6" s="92">
        <v>1</v>
      </c>
      <c r="J6" s="145">
        <f>H6+I6</f>
        <v>158</v>
      </c>
      <c r="K6" s="82">
        <f>IFERROR(J6/G6,"-")</f>
        <v>0.089315997738836</v>
      </c>
      <c r="L6" s="81">
        <v>54</v>
      </c>
      <c r="M6" s="81">
        <v>21</v>
      </c>
      <c r="N6" s="82">
        <f>IFERROR(L6/J6,"-")</f>
        <v>0.34177215189873</v>
      </c>
      <c r="O6" s="83">
        <f>IFERROR(D6/J6,"-")</f>
        <v>7594.9367088608</v>
      </c>
      <c r="P6" s="84">
        <v>41</v>
      </c>
      <c r="Q6" s="82">
        <f>IFERROR(P6/J6,"-")</f>
        <v>0.25949367088608</v>
      </c>
      <c r="R6" s="200">
        <v>3600100</v>
      </c>
      <c r="S6" s="201">
        <f>IFERROR(R6/J6,"-")</f>
        <v>22785.443037975</v>
      </c>
      <c r="T6" s="201">
        <f>IFERROR(R6/P6,"-")</f>
        <v>87807.317073171</v>
      </c>
      <c r="U6" s="195">
        <f>IFERROR(R6-D6,"-")</f>
        <v>2400100</v>
      </c>
      <c r="V6" s="85">
        <f>R6/D6</f>
        <v>3.0000833333333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1200000</v>
      </c>
      <c r="E9" s="41">
        <f>SUM(E6:E7)</f>
        <v>1003</v>
      </c>
      <c r="F9" s="41">
        <f>SUM(F6:F7)</f>
        <v>376</v>
      </c>
      <c r="G9" s="41">
        <f>SUM(G6:G7)</f>
        <v>1769</v>
      </c>
      <c r="H9" s="41">
        <f>SUM(H6:H7)</f>
        <v>157</v>
      </c>
      <c r="I9" s="41">
        <f>SUM(I6:I7)</f>
        <v>1</v>
      </c>
      <c r="J9" s="41">
        <f>SUM(J6:J7)</f>
        <v>158</v>
      </c>
      <c r="K9" s="42">
        <f>IFERROR(J9/G9,"-")</f>
        <v>0.089315997738836</v>
      </c>
      <c r="L9" s="78">
        <f>SUM(L6:L7)</f>
        <v>54</v>
      </c>
      <c r="M9" s="78">
        <f>SUM(M6:M7)</f>
        <v>21</v>
      </c>
      <c r="N9" s="42">
        <f>IFERROR(L9/J9,"-")</f>
        <v>0.34177215189873</v>
      </c>
      <c r="O9" s="43">
        <f>IFERROR(D9/J9,"-")</f>
        <v>7594.9367088608</v>
      </c>
      <c r="P9" s="44">
        <f>SUM(P6:P7)</f>
        <v>41</v>
      </c>
      <c r="Q9" s="42">
        <f>IFERROR(P9/J9,"-")</f>
        <v>0.25949367088608</v>
      </c>
      <c r="R9" s="45">
        <f>SUM(R6:R7)</f>
        <v>3600100</v>
      </c>
      <c r="S9" s="45">
        <f>IFERROR(R9/J9,"-")</f>
        <v>22785.443037975</v>
      </c>
      <c r="T9" s="45">
        <f>IFERROR(R9/P9,"-")</f>
        <v>87807.317073171</v>
      </c>
      <c r="U9" s="46">
        <f>SUM(U6:U7)</f>
        <v>2400100</v>
      </c>
      <c r="V9" s="47">
        <f>IFERROR(R9/D9,"-")</f>
        <v>3.0000833333333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1.5642857142857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55</v>
      </c>
      <c r="L6" s="81">
        <v>0</v>
      </c>
      <c r="M6" s="81">
        <v>191</v>
      </c>
      <c r="N6" s="91">
        <v>16</v>
      </c>
      <c r="O6" s="92">
        <v>0</v>
      </c>
      <c r="P6" s="93">
        <f>N6+O6</f>
        <v>16</v>
      </c>
      <c r="Q6" s="82">
        <f>IFERROR(P6/M6,"-")</f>
        <v>0.083769633507853</v>
      </c>
      <c r="R6" s="81">
        <v>4</v>
      </c>
      <c r="S6" s="81">
        <v>6</v>
      </c>
      <c r="T6" s="82">
        <f>IFERROR(S6/(O6+P6),"-")</f>
        <v>0.375</v>
      </c>
      <c r="U6" s="182">
        <f>IFERROR(J6/SUM(P6:P10),"-")</f>
        <v>9722.2222222222</v>
      </c>
      <c r="V6" s="84">
        <v>3</v>
      </c>
      <c r="W6" s="82">
        <f>IF(P6=0,"-",V6/P6)</f>
        <v>0.1875</v>
      </c>
      <c r="X6" s="186">
        <v>404000</v>
      </c>
      <c r="Y6" s="187">
        <f>IFERROR(X6/P6,"-")</f>
        <v>25250</v>
      </c>
      <c r="Z6" s="187">
        <f>IFERROR(X6/V6,"-")</f>
        <v>134666.66666667</v>
      </c>
      <c r="AA6" s="188">
        <f>SUM(X6:X10)-SUM(J6:J10)</f>
        <v>395000</v>
      </c>
      <c r="AB6" s="85">
        <f>SUM(X6:X10)/SUM(J6:J10)</f>
        <v>1.5642857142857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5</v>
      </c>
      <c r="BF6" s="113">
        <f>IF(P6=0,"",IF(BE6=0,"",(BE6/P6)))</f>
        <v>0.3125</v>
      </c>
      <c r="BG6" s="112">
        <v>1</v>
      </c>
      <c r="BH6" s="114">
        <f>IFERROR(BG6/BE6,"-")</f>
        <v>0.2</v>
      </c>
      <c r="BI6" s="115">
        <v>201000</v>
      </c>
      <c r="BJ6" s="116">
        <f>IFERROR(BI6/BE6,"-")</f>
        <v>40200</v>
      </c>
      <c r="BK6" s="117"/>
      <c r="BL6" s="117"/>
      <c r="BM6" s="117">
        <v>1</v>
      </c>
      <c r="BN6" s="119">
        <v>6</v>
      </c>
      <c r="BO6" s="120">
        <f>IF(P6=0,"",IF(BN6=0,"",(BN6/P6)))</f>
        <v>0.375</v>
      </c>
      <c r="BP6" s="121">
        <v>1</v>
      </c>
      <c r="BQ6" s="122">
        <f>IFERROR(BP6/BN6,"-")</f>
        <v>0.16666666666667</v>
      </c>
      <c r="BR6" s="123">
        <v>185000</v>
      </c>
      <c r="BS6" s="124">
        <f>IFERROR(BR6/BN6,"-")</f>
        <v>30833.333333333</v>
      </c>
      <c r="BT6" s="125"/>
      <c r="BU6" s="125"/>
      <c r="BV6" s="125">
        <v>1</v>
      </c>
      <c r="BW6" s="126">
        <v>2</v>
      </c>
      <c r="BX6" s="127">
        <f>IF(P6=0,"",IF(BW6=0,"",(BW6/P6)))</f>
        <v>0.125</v>
      </c>
      <c r="BY6" s="128">
        <v>1</v>
      </c>
      <c r="BZ6" s="129">
        <f>IFERROR(BY6/BW6,"-")</f>
        <v>0.5</v>
      </c>
      <c r="CA6" s="130">
        <v>18000</v>
      </c>
      <c r="CB6" s="131">
        <f>IFERROR(CA6/BW6,"-")</f>
        <v>9000</v>
      </c>
      <c r="CC6" s="132"/>
      <c r="CD6" s="132">
        <v>1</v>
      </c>
      <c r="CE6" s="132"/>
      <c r="CF6" s="133">
        <v>3</v>
      </c>
      <c r="CG6" s="134">
        <f>IF(P6=0,"",IF(CF6=0,"",(CF6/P6)))</f>
        <v>0.1875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3</v>
      </c>
      <c r="CP6" s="141">
        <v>404000</v>
      </c>
      <c r="CQ6" s="141">
        <v>201000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204" t="s">
        <v>66</v>
      </c>
      <c r="J7" s="188"/>
      <c r="K7" s="81">
        <v>34</v>
      </c>
      <c r="L7" s="81">
        <v>0</v>
      </c>
      <c r="M7" s="81">
        <v>170</v>
      </c>
      <c r="N7" s="91">
        <v>12</v>
      </c>
      <c r="O7" s="92">
        <v>0</v>
      </c>
      <c r="P7" s="93">
        <f>N7+O7</f>
        <v>12</v>
      </c>
      <c r="Q7" s="82">
        <f>IFERROR(P7/M7,"-")</f>
        <v>0.070588235294118</v>
      </c>
      <c r="R7" s="81">
        <v>5</v>
      </c>
      <c r="S7" s="81">
        <v>0</v>
      </c>
      <c r="T7" s="82">
        <f>IFERROR(S7/(O7+P7),"-")</f>
        <v>0</v>
      </c>
      <c r="U7" s="182"/>
      <c r="V7" s="84">
        <v>3</v>
      </c>
      <c r="W7" s="82">
        <f>IF(P7=0,"-",V7/P7)</f>
        <v>0.25</v>
      </c>
      <c r="X7" s="186">
        <v>31000</v>
      </c>
      <c r="Y7" s="187">
        <f>IFERROR(X7/P7,"-")</f>
        <v>2583.3333333333</v>
      </c>
      <c r="Z7" s="187">
        <f>IFERROR(X7/V7,"-")</f>
        <v>10333.333333333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0.083333333333333</v>
      </c>
      <c r="AX7" s="106">
        <v>1</v>
      </c>
      <c r="AY7" s="108">
        <f>IFERROR(AX7/AV7,"-")</f>
        <v>1</v>
      </c>
      <c r="AZ7" s="109">
        <v>10000</v>
      </c>
      <c r="BA7" s="110">
        <f>IFERROR(AZ7/AV7,"-")</f>
        <v>10000</v>
      </c>
      <c r="BB7" s="111"/>
      <c r="BC7" s="111">
        <v>1</v>
      </c>
      <c r="BD7" s="111"/>
      <c r="BE7" s="112">
        <v>4</v>
      </c>
      <c r="BF7" s="113">
        <f>IF(P7=0,"",IF(BE7=0,"",(BE7/P7)))</f>
        <v>0.33333333333333</v>
      </c>
      <c r="BG7" s="112">
        <v>1</v>
      </c>
      <c r="BH7" s="114">
        <f>IFERROR(BG7/BE7,"-")</f>
        <v>0.25</v>
      </c>
      <c r="BI7" s="115">
        <v>18000</v>
      </c>
      <c r="BJ7" s="116">
        <f>IFERROR(BI7/BE7,"-")</f>
        <v>4500</v>
      </c>
      <c r="BK7" s="117"/>
      <c r="BL7" s="117"/>
      <c r="BM7" s="117">
        <v>1</v>
      </c>
      <c r="BN7" s="119">
        <v>4</v>
      </c>
      <c r="BO7" s="120">
        <f>IF(P7=0,"",IF(BN7=0,"",(BN7/P7)))</f>
        <v>0.33333333333333</v>
      </c>
      <c r="BP7" s="121">
        <v>1</v>
      </c>
      <c r="BQ7" s="122">
        <f>IFERROR(BP7/BN7,"-")</f>
        <v>0.25</v>
      </c>
      <c r="BR7" s="123">
        <v>3000</v>
      </c>
      <c r="BS7" s="124">
        <f>IFERROR(BR7/BN7,"-")</f>
        <v>750</v>
      </c>
      <c r="BT7" s="125">
        <v>1</v>
      </c>
      <c r="BU7" s="125"/>
      <c r="BV7" s="125"/>
      <c r="BW7" s="126">
        <v>3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31000</v>
      </c>
      <c r="CQ7" s="141">
        <v>18000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66</v>
      </c>
      <c r="J8" s="188"/>
      <c r="K8" s="81">
        <v>10</v>
      </c>
      <c r="L8" s="81">
        <v>0</v>
      </c>
      <c r="M8" s="81">
        <v>47</v>
      </c>
      <c r="N8" s="91">
        <v>2</v>
      </c>
      <c r="O8" s="92">
        <v>0</v>
      </c>
      <c r="P8" s="93">
        <f>N8+O8</f>
        <v>2</v>
      </c>
      <c r="Q8" s="82">
        <f>IFERROR(P8/M8,"-")</f>
        <v>0.042553191489362</v>
      </c>
      <c r="R8" s="81">
        <v>0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0.5</v>
      </c>
      <c r="X8" s="186">
        <v>3000</v>
      </c>
      <c r="Y8" s="187">
        <f>IFERROR(X8/P8,"-")</f>
        <v>1500</v>
      </c>
      <c r="Z8" s="187">
        <f>IFERROR(X8/V8,"-")</f>
        <v>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0.5</v>
      </c>
      <c r="AX8" s="106">
        <v>1</v>
      </c>
      <c r="AY8" s="108">
        <f>IFERROR(AX8/AV8,"-")</f>
        <v>1</v>
      </c>
      <c r="AZ8" s="109">
        <v>3000</v>
      </c>
      <c r="BA8" s="110">
        <f>IFERROR(AZ8/AV8,"-")</f>
        <v>3000</v>
      </c>
      <c r="BB8" s="111">
        <v>1</v>
      </c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63</v>
      </c>
      <c r="G9" s="203" t="s">
        <v>72</v>
      </c>
      <c r="H9" s="90" t="s">
        <v>65</v>
      </c>
      <c r="I9" s="204" t="s">
        <v>66</v>
      </c>
      <c r="J9" s="188"/>
      <c r="K9" s="81">
        <v>15</v>
      </c>
      <c r="L9" s="81">
        <v>0</v>
      </c>
      <c r="M9" s="81">
        <v>48</v>
      </c>
      <c r="N9" s="91">
        <v>3</v>
      </c>
      <c r="O9" s="92">
        <v>0</v>
      </c>
      <c r="P9" s="93">
        <f>N9+O9</f>
        <v>3</v>
      </c>
      <c r="Q9" s="82">
        <f>IFERROR(P9/M9,"-")</f>
        <v>0.0625</v>
      </c>
      <c r="R9" s="81">
        <v>0</v>
      </c>
      <c r="S9" s="81">
        <v>1</v>
      </c>
      <c r="T9" s="82">
        <f>IFERROR(S9/(O9+P9),"-")</f>
        <v>0.33333333333333</v>
      </c>
      <c r="U9" s="182"/>
      <c r="V9" s="84">
        <v>1</v>
      </c>
      <c r="W9" s="82">
        <f>IF(P9=0,"-",V9/P9)</f>
        <v>0.33333333333333</v>
      </c>
      <c r="X9" s="186">
        <v>11000</v>
      </c>
      <c r="Y9" s="187">
        <f>IFERROR(X9/P9,"-")</f>
        <v>3666.6666666667</v>
      </c>
      <c r="Z9" s="187">
        <f>IFERROR(X9/V9,"-")</f>
        <v>11000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3</v>
      </c>
      <c r="BO9" s="120">
        <f>IF(P9=0,"",IF(BN9=0,"",(BN9/P9)))</f>
        <v>1</v>
      </c>
      <c r="BP9" s="121">
        <v>1</v>
      </c>
      <c r="BQ9" s="122">
        <f>IFERROR(BP9/BN9,"-")</f>
        <v>0.33333333333333</v>
      </c>
      <c r="BR9" s="123">
        <v>11000</v>
      </c>
      <c r="BS9" s="124">
        <f>IFERROR(BR9/BN9,"-")</f>
        <v>3666.6666666667</v>
      </c>
      <c r="BT9" s="125"/>
      <c r="BU9" s="125">
        <v>1</v>
      </c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11000</v>
      </c>
      <c r="CQ9" s="141">
        <v>11000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204</v>
      </c>
      <c r="L10" s="81">
        <v>140</v>
      </c>
      <c r="M10" s="81">
        <v>112</v>
      </c>
      <c r="N10" s="91">
        <v>39</v>
      </c>
      <c r="O10" s="92">
        <v>0</v>
      </c>
      <c r="P10" s="93">
        <f>N10+O10</f>
        <v>39</v>
      </c>
      <c r="Q10" s="82">
        <f>IFERROR(P10/M10,"-")</f>
        <v>0.34821428571429</v>
      </c>
      <c r="R10" s="81">
        <v>15</v>
      </c>
      <c r="S10" s="81">
        <v>2</v>
      </c>
      <c r="T10" s="82">
        <f>IFERROR(S10/(O10+P10),"-")</f>
        <v>0.051282051282051</v>
      </c>
      <c r="U10" s="182"/>
      <c r="V10" s="84">
        <v>9</v>
      </c>
      <c r="W10" s="82">
        <f>IF(P10=0,"-",V10/P10)</f>
        <v>0.23076923076923</v>
      </c>
      <c r="X10" s="186">
        <v>646000</v>
      </c>
      <c r="Y10" s="187">
        <f>IFERROR(X10/P10,"-")</f>
        <v>16564.102564103</v>
      </c>
      <c r="Z10" s="187">
        <f>IFERROR(X10/V10,"-")</f>
        <v>71777.777777778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0.025641025641026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2</v>
      </c>
      <c r="AW10" s="107">
        <f>IF(P10=0,"",IF(AV10=0,"",(AV10/P10)))</f>
        <v>0.051282051282051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4</v>
      </c>
      <c r="BF10" s="113">
        <f>IF(P10=0,"",IF(BE10=0,"",(BE10/P10)))</f>
        <v>0.1025641025641</v>
      </c>
      <c r="BG10" s="112">
        <v>1</v>
      </c>
      <c r="BH10" s="114">
        <f>IFERROR(BG10/BE10,"-")</f>
        <v>0.25</v>
      </c>
      <c r="BI10" s="115">
        <v>275000</v>
      </c>
      <c r="BJ10" s="116">
        <f>IFERROR(BI10/BE10,"-")</f>
        <v>68750</v>
      </c>
      <c r="BK10" s="117"/>
      <c r="BL10" s="117"/>
      <c r="BM10" s="117">
        <v>1</v>
      </c>
      <c r="BN10" s="119">
        <v>10</v>
      </c>
      <c r="BO10" s="120">
        <f>IF(P10=0,"",IF(BN10=0,"",(BN10/P10)))</f>
        <v>0.25641025641026</v>
      </c>
      <c r="BP10" s="121">
        <v>2</v>
      </c>
      <c r="BQ10" s="122">
        <f>IFERROR(BP10/BN10,"-")</f>
        <v>0.2</v>
      </c>
      <c r="BR10" s="123">
        <v>147000</v>
      </c>
      <c r="BS10" s="124">
        <f>IFERROR(BR10/BN10,"-")</f>
        <v>14700</v>
      </c>
      <c r="BT10" s="125"/>
      <c r="BU10" s="125"/>
      <c r="BV10" s="125">
        <v>2</v>
      </c>
      <c r="BW10" s="126">
        <v>17</v>
      </c>
      <c r="BX10" s="127">
        <f>IF(P10=0,"",IF(BW10=0,"",(BW10/P10)))</f>
        <v>0.43589743589744</v>
      </c>
      <c r="BY10" s="128">
        <v>5</v>
      </c>
      <c r="BZ10" s="129">
        <f>IFERROR(BY10/BW10,"-")</f>
        <v>0.29411764705882</v>
      </c>
      <c r="CA10" s="130">
        <v>148000</v>
      </c>
      <c r="CB10" s="131">
        <f>IFERROR(CA10/BW10,"-")</f>
        <v>8705.8823529412</v>
      </c>
      <c r="CC10" s="132">
        <v>3</v>
      </c>
      <c r="CD10" s="132"/>
      <c r="CE10" s="132">
        <v>2</v>
      </c>
      <c r="CF10" s="133">
        <v>5</v>
      </c>
      <c r="CG10" s="134">
        <f>IF(P10=0,"",IF(CF10=0,"",(CF10/P10)))</f>
        <v>0.12820512820513</v>
      </c>
      <c r="CH10" s="135">
        <v>1</v>
      </c>
      <c r="CI10" s="136">
        <f>IFERROR(CH10/CF10,"-")</f>
        <v>0.2</v>
      </c>
      <c r="CJ10" s="137">
        <v>76000</v>
      </c>
      <c r="CK10" s="138">
        <f>IFERROR(CJ10/CF10,"-")</f>
        <v>15200</v>
      </c>
      <c r="CL10" s="139"/>
      <c r="CM10" s="139"/>
      <c r="CN10" s="139">
        <v>1</v>
      </c>
      <c r="CO10" s="140">
        <v>9</v>
      </c>
      <c r="CP10" s="141">
        <v>646000</v>
      </c>
      <c r="CQ10" s="141">
        <v>275000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3.795</v>
      </c>
      <c r="B11" s="203" t="s">
        <v>77</v>
      </c>
      <c r="C11" s="203"/>
      <c r="D11" s="203" t="s">
        <v>78</v>
      </c>
      <c r="E11" s="203" t="s">
        <v>79</v>
      </c>
      <c r="F11" s="203" t="s">
        <v>63</v>
      </c>
      <c r="G11" s="203" t="s">
        <v>80</v>
      </c>
      <c r="H11" s="90" t="s">
        <v>81</v>
      </c>
      <c r="I11" s="90" t="s">
        <v>82</v>
      </c>
      <c r="J11" s="188">
        <v>200000</v>
      </c>
      <c r="K11" s="81">
        <v>31</v>
      </c>
      <c r="L11" s="81">
        <v>0</v>
      </c>
      <c r="M11" s="81">
        <v>168</v>
      </c>
      <c r="N11" s="91">
        <v>11</v>
      </c>
      <c r="O11" s="92">
        <v>0</v>
      </c>
      <c r="P11" s="93">
        <f>N11+O11</f>
        <v>11</v>
      </c>
      <c r="Q11" s="82">
        <f>IFERROR(P11/M11,"-")</f>
        <v>0.06547619047619</v>
      </c>
      <c r="R11" s="81">
        <v>1</v>
      </c>
      <c r="S11" s="81">
        <v>5</v>
      </c>
      <c r="T11" s="82">
        <f>IFERROR(S11/(O11+P11),"-")</f>
        <v>0.45454545454545</v>
      </c>
      <c r="U11" s="182">
        <f>IFERROR(J11/SUM(P11:P16),"-")</f>
        <v>3921.568627451</v>
      </c>
      <c r="V11" s="84">
        <v>3</v>
      </c>
      <c r="W11" s="82">
        <f>IF(P11=0,"-",V11/P11)</f>
        <v>0.27272727272727</v>
      </c>
      <c r="X11" s="186">
        <v>27000</v>
      </c>
      <c r="Y11" s="187">
        <f>IFERROR(X11/P11,"-")</f>
        <v>2454.5454545455</v>
      </c>
      <c r="Z11" s="187">
        <f>IFERROR(X11/V11,"-")</f>
        <v>9000</v>
      </c>
      <c r="AA11" s="188">
        <f>SUM(X11:X16)-SUM(J11:J16)</f>
        <v>559000</v>
      </c>
      <c r="AB11" s="85">
        <f>SUM(X11:X16)/SUM(J11:J16)</f>
        <v>3.795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0.090909090909091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2</v>
      </c>
      <c r="BF11" s="113">
        <f>IF(P11=0,"",IF(BE11=0,"",(BE11/P11)))</f>
        <v>0.18181818181818</v>
      </c>
      <c r="BG11" s="112">
        <v>1</v>
      </c>
      <c r="BH11" s="114">
        <f>IFERROR(BG11/BE11,"-")</f>
        <v>0.5</v>
      </c>
      <c r="BI11" s="115">
        <v>8000</v>
      </c>
      <c r="BJ11" s="116">
        <f>IFERROR(BI11/BE11,"-")</f>
        <v>4000</v>
      </c>
      <c r="BK11" s="117"/>
      <c r="BL11" s="117">
        <v>1</v>
      </c>
      <c r="BM11" s="117"/>
      <c r="BN11" s="119">
        <v>6</v>
      </c>
      <c r="BO11" s="120">
        <f>IF(P11=0,"",IF(BN11=0,"",(BN11/P11)))</f>
        <v>0.54545454545455</v>
      </c>
      <c r="BP11" s="121">
        <v>1</v>
      </c>
      <c r="BQ11" s="122">
        <f>IFERROR(BP11/BN11,"-")</f>
        <v>0.16666666666667</v>
      </c>
      <c r="BR11" s="123">
        <v>16000</v>
      </c>
      <c r="BS11" s="124">
        <f>IFERROR(BR11/BN11,"-")</f>
        <v>2666.6666666667</v>
      </c>
      <c r="BT11" s="125"/>
      <c r="BU11" s="125"/>
      <c r="BV11" s="125">
        <v>1</v>
      </c>
      <c r="BW11" s="126">
        <v>1</v>
      </c>
      <c r="BX11" s="127">
        <f>IF(P11=0,"",IF(BW11=0,"",(BW11/P11)))</f>
        <v>0.090909090909091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0.090909090909091</v>
      </c>
      <c r="CH11" s="135">
        <v>1</v>
      </c>
      <c r="CI11" s="136">
        <f>IFERROR(CH11/CF11,"-")</f>
        <v>1</v>
      </c>
      <c r="CJ11" s="137">
        <v>3000</v>
      </c>
      <c r="CK11" s="138">
        <f>IFERROR(CJ11/CF11,"-")</f>
        <v>3000</v>
      </c>
      <c r="CL11" s="139">
        <v>1</v>
      </c>
      <c r="CM11" s="139"/>
      <c r="CN11" s="139"/>
      <c r="CO11" s="140">
        <v>3</v>
      </c>
      <c r="CP11" s="141">
        <v>27000</v>
      </c>
      <c r="CQ11" s="141">
        <v>16000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84</v>
      </c>
      <c r="E12" s="203" t="s">
        <v>85</v>
      </c>
      <c r="F12" s="203" t="s">
        <v>63</v>
      </c>
      <c r="G12" s="203"/>
      <c r="H12" s="90" t="s">
        <v>81</v>
      </c>
      <c r="I12" s="90"/>
      <c r="J12" s="188"/>
      <c r="K12" s="81">
        <v>8</v>
      </c>
      <c r="L12" s="81">
        <v>0</v>
      </c>
      <c r="M12" s="81">
        <v>54</v>
      </c>
      <c r="N12" s="91">
        <v>2</v>
      </c>
      <c r="O12" s="92">
        <v>0</v>
      </c>
      <c r="P12" s="93">
        <f>N12+O12</f>
        <v>2</v>
      </c>
      <c r="Q12" s="82">
        <f>IFERROR(P12/M12,"-")</f>
        <v>0.037037037037037</v>
      </c>
      <c r="R12" s="81">
        <v>0</v>
      </c>
      <c r="S12" s="81">
        <v>1</v>
      </c>
      <c r="T12" s="82">
        <f>IFERROR(S12/(O12+P12),"-")</f>
        <v>0.5</v>
      </c>
      <c r="U12" s="182"/>
      <c r="V12" s="84">
        <v>1</v>
      </c>
      <c r="W12" s="82">
        <f>IF(P12=0,"-",V12/P12)</f>
        <v>0.5</v>
      </c>
      <c r="X12" s="186">
        <v>8000</v>
      </c>
      <c r="Y12" s="187">
        <f>IFERROR(X12/P12,"-")</f>
        <v>4000</v>
      </c>
      <c r="Z12" s="187">
        <f>IFERROR(X12/V12,"-")</f>
        <v>8000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0.5</v>
      </c>
      <c r="BY12" s="128">
        <v>1</v>
      </c>
      <c r="BZ12" s="129">
        <f>IFERROR(BY12/BW12,"-")</f>
        <v>1</v>
      </c>
      <c r="CA12" s="130">
        <v>8000</v>
      </c>
      <c r="CB12" s="131">
        <f>IFERROR(CA12/BW12,"-")</f>
        <v>8000</v>
      </c>
      <c r="CC12" s="132"/>
      <c r="CD12" s="132">
        <v>1</v>
      </c>
      <c r="CE12" s="132"/>
      <c r="CF12" s="133">
        <v>1</v>
      </c>
      <c r="CG12" s="134">
        <f>IF(P12=0,"",IF(CF12=0,"",(CF12/P12)))</f>
        <v>0.5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1</v>
      </c>
      <c r="CP12" s="141">
        <v>8000</v>
      </c>
      <c r="CQ12" s="141">
        <v>8000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 t="s">
        <v>87</v>
      </c>
      <c r="E13" s="203" t="s">
        <v>88</v>
      </c>
      <c r="F13" s="203" t="s">
        <v>63</v>
      </c>
      <c r="G13" s="203"/>
      <c r="H13" s="90" t="s">
        <v>81</v>
      </c>
      <c r="I13" s="90"/>
      <c r="J13" s="188"/>
      <c r="K13" s="81">
        <v>11</v>
      </c>
      <c r="L13" s="81">
        <v>0</v>
      </c>
      <c r="M13" s="81">
        <v>67</v>
      </c>
      <c r="N13" s="91">
        <v>2</v>
      </c>
      <c r="O13" s="92">
        <v>0</v>
      </c>
      <c r="P13" s="93">
        <f>N13+O13</f>
        <v>2</v>
      </c>
      <c r="Q13" s="82">
        <f>IFERROR(P13/M13,"-")</f>
        <v>0.029850746268657</v>
      </c>
      <c r="R13" s="81">
        <v>1</v>
      </c>
      <c r="S13" s="81">
        <v>1</v>
      </c>
      <c r="T13" s="82">
        <f>IFERROR(S13/(O13+P13),"-")</f>
        <v>0.5</v>
      </c>
      <c r="U13" s="182"/>
      <c r="V13" s="84">
        <v>1</v>
      </c>
      <c r="W13" s="82">
        <f>IF(P13=0,"-",V13/P13)</f>
        <v>0.5</v>
      </c>
      <c r="X13" s="186">
        <v>90000</v>
      </c>
      <c r="Y13" s="187">
        <f>IFERROR(X13/P13,"-")</f>
        <v>45000</v>
      </c>
      <c r="Z13" s="187">
        <f>IFERROR(X13/V13,"-")</f>
        <v>90000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0.5</v>
      </c>
      <c r="BY13" s="128">
        <v>1</v>
      </c>
      <c r="BZ13" s="129">
        <f>IFERROR(BY13/BW13,"-")</f>
        <v>1</v>
      </c>
      <c r="CA13" s="130">
        <v>90000</v>
      </c>
      <c r="CB13" s="131">
        <f>IFERROR(CA13/BW13,"-")</f>
        <v>90000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90000</v>
      </c>
      <c r="CQ13" s="141">
        <v>90000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90</v>
      </c>
      <c r="E14" s="203" t="s">
        <v>91</v>
      </c>
      <c r="F14" s="203" t="s">
        <v>63</v>
      </c>
      <c r="G14" s="203"/>
      <c r="H14" s="90" t="s">
        <v>81</v>
      </c>
      <c r="I14" s="90"/>
      <c r="J14" s="188"/>
      <c r="K14" s="81">
        <v>10</v>
      </c>
      <c r="L14" s="81">
        <v>0</v>
      </c>
      <c r="M14" s="81">
        <v>71</v>
      </c>
      <c r="N14" s="91">
        <v>2</v>
      </c>
      <c r="O14" s="92">
        <v>0</v>
      </c>
      <c r="P14" s="93">
        <f>N14+O14</f>
        <v>2</v>
      </c>
      <c r="Q14" s="82">
        <f>IFERROR(P14/M14,"-")</f>
        <v>0.028169014084507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92</v>
      </c>
      <c r="C15" s="203"/>
      <c r="D15" s="203" t="s">
        <v>93</v>
      </c>
      <c r="E15" s="203" t="s">
        <v>94</v>
      </c>
      <c r="F15" s="203" t="s">
        <v>63</v>
      </c>
      <c r="G15" s="203"/>
      <c r="H15" s="90" t="s">
        <v>81</v>
      </c>
      <c r="I15" s="90"/>
      <c r="J15" s="188"/>
      <c r="K15" s="81">
        <v>10</v>
      </c>
      <c r="L15" s="81">
        <v>0</v>
      </c>
      <c r="M15" s="81">
        <v>69</v>
      </c>
      <c r="N15" s="91">
        <v>1</v>
      </c>
      <c r="O15" s="92">
        <v>0</v>
      </c>
      <c r="P15" s="93">
        <f>N15+O15</f>
        <v>1</v>
      </c>
      <c r="Q15" s="82">
        <f>IFERROR(P15/M15,"-")</f>
        <v>0.014492753623188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1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95</v>
      </c>
      <c r="C16" s="203"/>
      <c r="D16" s="203" t="s">
        <v>74</v>
      </c>
      <c r="E16" s="203" t="s">
        <v>74</v>
      </c>
      <c r="F16" s="203" t="s">
        <v>75</v>
      </c>
      <c r="G16" s="203"/>
      <c r="H16" s="90"/>
      <c r="I16" s="90"/>
      <c r="J16" s="188"/>
      <c r="K16" s="81">
        <v>306</v>
      </c>
      <c r="L16" s="81">
        <v>135</v>
      </c>
      <c r="M16" s="81">
        <v>100</v>
      </c>
      <c r="N16" s="91">
        <v>33</v>
      </c>
      <c r="O16" s="92">
        <v>0</v>
      </c>
      <c r="P16" s="93">
        <f>N16+O16</f>
        <v>33</v>
      </c>
      <c r="Q16" s="82">
        <f>IFERROR(P16/M16,"-")</f>
        <v>0.33</v>
      </c>
      <c r="R16" s="81">
        <v>12</v>
      </c>
      <c r="S16" s="81">
        <v>2</v>
      </c>
      <c r="T16" s="82">
        <f>IFERROR(S16/(O16+P16),"-")</f>
        <v>0.060606060606061</v>
      </c>
      <c r="U16" s="182"/>
      <c r="V16" s="84">
        <v>8</v>
      </c>
      <c r="W16" s="82">
        <f>IF(P16=0,"-",V16/P16)</f>
        <v>0.24242424242424</v>
      </c>
      <c r="X16" s="186">
        <v>634000</v>
      </c>
      <c r="Y16" s="187">
        <f>IFERROR(X16/P16,"-")</f>
        <v>19212.121212121</v>
      </c>
      <c r="Z16" s="187">
        <f>IFERROR(X16/V16,"-")</f>
        <v>79250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2</v>
      </c>
      <c r="AW16" s="107">
        <f>IF(P16=0,"",IF(AV16=0,"",(AV16/P16)))</f>
        <v>0.060606060606061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1</v>
      </c>
      <c r="BF16" s="113">
        <f>IF(P16=0,"",IF(BE16=0,"",(BE16/P16)))</f>
        <v>0.03030303030303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10</v>
      </c>
      <c r="BO16" s="120">
        <f>IF(P16=0,"",IF(BN16=0,"",(BN16/P16)))</f>
        <v>0.3030303030303</v>
      </c>
      <c r="BP16" s="121">
        <v>3</v>
      </c>
      <c r="BQ16" s="122">
        <f>IFERROR(BP16/BN16,"-")</f>
        <v>0.3</v>
      </c>
      <c r="BR16" s="123">
        <v>73000</v>
      </c>
      <c r="BS16" s="124">
        <f>IFERROR(BR16/BN16,"-")</f>
        <v>7300</v>
      </c>
      <c r="BT16" s="125">
        <v>1</v>
      </c>
      <c r="BU16" s="125">
        <v>1</v>
      </c>
      <c r="BV16" s="125">
        <v>1</v>
      </c>
      <c r="BW16" s="126">
        <v>14</v>
      </c>
      <c r="BX16" s="127">
        <f>IF(P16=0,"",IF(BW16=0,"",(BW16/P16)))</f>
        <v>0.42424242424242</v>
      </c>
      <c r="BY16" s="128">
        <v>4</v>
      </c>
      <c r="BZ16" s="129">
        <f>IFERROR(BY16/BW16,"-")</f>
        <v>0.28571428571429</v>
      </c>
      <c r="CA16" s="130">
        <v>346000</v>
      </c>
      <c r="CB16" s="131">
        <f>IFERROR(CA16/BW16,"-")</f>
        <v>24714.285714286</v>
      </c>
      <c r="CC16" s="132"/>
      <c r="CD16" s="132"/>
      <c r="CE16" s="132">
        <v>4</v>
      </c>
      <c r="CF16" s="133">
        <v>6</v>
      </c>
      <c r="CG16" s="134">
        <f>IF(P16=0,"",IF(CF16=0,"",(CF16/P16)))</f>
        <v>0.18181818181818</v>
      </c>
      <c r="CH16" s="135">
        <v>1</v>
      </c>
      <c r="CI16" s="136">
        <f>IFERROR(CH16/CF16,"-")</f>
        <v>0.16666666666667</v>
      </c>
      <c r="CJ16" s="137">
        <v>215000</v>
      </c>
      <c r="CK16" s="138">
        <f>IFERROR(CJ16/CF16,"-")</f>
        <v>35833.333333333</v>
      </c>
      <c r="CL16" s="139"/>
      <c r="CM16" s="139"/>
      <c r="CN16" s="139">
        <v>1</v>
      </c>
      <c r="CO16" s="140">
        <v>8</v>
      </c>
      <c r="CP16" s="141">
        <v>634000</v>
      </c>
      <c r="CQ16" s="141">
        <v>215000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5.777</v>
      </c>
      <c r="B17" s="203" t="s">
        <v>96</v>
      </c>
      <c r="C17" s="203"/>
      <c r="D17" s="203" t="s">
        <v>97</v>
      </c>
      <c r="E17" s="203" t="s">
        <v>98</v>
      </c>
      <c r="F17" s="203" t="s">
        <v>63</v>
      </c>
      <c r="G17" s="203" t="s">
        <v>80</v>
      </c>
      <c r="H17" s="90" t="s">
        <v>99</v>
      </c>
      <c r="I17" s="90" t="s">
        <v>100</v>
      </c>
      <c r="J17" s="188">
        <v>300000</v>
      </c>
      <c r="K17" s="81">
        <v>18</v>
      </c>
      <c r="L17" s="81">
        <v>0</v>
      </c>
      <c r="M17" s="81">
        <v>120</v>
      </c>
      <c r="N17" s="91">
        <v>5</v>
      </c>
      <c r="O17" s="92">
        <v>0</v>
      </c>
      <c r="P17" s="93">
        <f>N17+O17</f>
        <v>5</v>
      </c>
      <c r="Q17" s="82">
        <f>IFERROR(P17/M17,"-")</f>
        <v>0.041666666666667</v>
      </c>
      <c r="R17" s="81">
        <v>3</v>
      </c>
      <c r="S17" s="81">
        <v>0</v>
      </c>
      <c r="T17" s="82">
        <f>IFERROR(S17/(O17+P17),"-")</f>
        <v>0</v>
      </c>
      <c r="U17" s="182">
        <f>IFERROR(J17/SUM(P17:P21),"-")</f>
        <v>9375</v>
      </c>
      <c r="V17" s="84">
        <v>2</v>
      </c>
      <c r="W17" s="82">
        <f>IF(P17=0,"-",V17/P17)</f>
        <v>0.4</v>
      </c>
      <c r="X17" s="186">
        <v>1380000</v>
      </c>
      <c r="Y17" s="187">
        <f>IFERROR(X17/P17,"-")</f>
        <v>276000</v>
      </c>
      <c r="Z17" s="187">
        <f>IFERROR(X17/V17,"-")</f>
        <v>690000</v>
      </c>
      <c r="AA17" s="188">
        <f>SUM(X17:X21)-SUM(J17:J21)</f>
        <v>1433100</v>
      </c>
      <c r="AB17" s="85">
        <f>SUM(X17:X21)/SUM(J17:J21)</f>
        <v>5.777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0.2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</v>
      </c>
      <c r="BO17" s="120">
        <f>IF(P17=0,"",IF(BN17=0,"",(BN17/P17)))</f>
        <v>0.2</v>
      </c>
      <c r="BP17" s="121">
        <v>1</v>
      </c>
      <c r="BQ17" s="122">
        <f>IFERROR(BP17/BN17,"-")</f>
        <v>1</v>
      </c>
      <c r="BR17" s="123">
        <v>20000</v>
      </c>
      <c r="BS17" s="124">
        <f>IFERROR(BR17/BN17,"-")</f>
        <v>20000</v>
      </c>
      <c r="BT17" s="125"/>
      <c r="BU17" s="125">
        <v>1</v>
      </c>
      <c r="BV17" s="125"/>
      <c r="BW17" s="126">
        <v>3</v>
      </c>
      <c r="BX17" s="127">
        <f>IF(P17=0,"",IF(BW17=0,"",(BW17/P17)))</f>
        <v>0.6</v>
      </c>
      <c r="BY17" s="128">
        <v>1</v>
      </c>
      <c r="BZ17" s="129">
        <f>IFERROR(BY17/BW17,"-")</f>
        <v>0.33333333333333</v>
      </c>
      <c r="CA17" s="130">
        <v>1360000</v>
      </c>
      <c r="CB17" s="131">
        <f>IFERROR(CA17/BW17,"-")</f>
        <v>453333.33333333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1380000</v>
      </c>
      <c r="CQ17" s="141">
        <v>1360000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101</v>
      </c>
      <c r="C18" s="203"/>
      <c r="D18" s="203" t="s">
        <v>102</v>
      </c>
      <c r="E18" s="203" t="s">
        <v>103</v>
      </c>
      <c r="F18" s="203" t="s">
        <v>63</v>
      </c>
      <c r="G18" s="203"/>
      <c r="H18" s="90" t="s">
        <v>99</v>
      </c>
      <c r="I18" s="90"/>
      <c r="J18" s="188"/>
      <c r="K18" s="81">
        <v>11</v>
      </c>
      <c r="L18" s="81">
        <v>0</v>
      </c>
      <c r="M18" s="81">
        <v>114</v>
      </c>
      <c r="N18" s="91">
        <v>2</v>
      </c>
      <c r="O18" s="92">
        <v>0</v>
      </c>
      <c r="P18" s="93">
        <f>N18+O18</f>
        <v>2</v>
      </c>
      <c r="Q18" s="82">
        <f>IFERROR(P18/M18,"-")</f>
        <v>0.017543859649123</v>
      </c>
      <c r="R18" s="81">
        <v>1</v>
      </c>
      <c r="S18" s="81">
        <v>1</v>
      </c>
      <c r="T18" s="82">
        <f>IFERROR(S18/(O18+P18),"-")</f>
        <v>0.5</v>
      </c>
      <c r="U18" s="182"/>
      <c r="V18" s="84">
        <v>1</v>
      </c>
      <c r="W18" s="82">
        <f>IF(P18=0,"-",V18/P18)</f>
        <v>0.5</v>
      </c>
      <c r="X18" s="186">
        <v>3000</v>
      </c>
      <c r="Y18" s="187">
        <f>IFERROR(X18/P18,"-")</f>
        <v>1500</v>
      </c>
      <c r="Z18" s="187">
        <f>IFERROR(X18/V18,"-")</f>
        <v>3000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>
        <v>1</v>
      </c>
      <c r="CG18" s="134">
        <f>IF(P18=0,"",IF(CF18=0,"",(CF18/P18)))</f>
        <v>0.5</v>
      </c>
      <c r="CH18" s="135">
        <v>1</v>
      </c>
      <c r="CI18" s="136">
        <f>IFERROR(CH18/CF18,"-")</f>
        <v>1</v>
      </c>
      <c r="CJ18" s="137">
        <v>3000</v>
      </c>
      <c r="CK18" s="138">
        <f>IFERROR(CJ18/CF18,"-")</f>
        <v>3000</v>
      </c>
      <c r="CL18" s="139">
        <v>1</v>
      </c>
      <c r="CM18" s="139"/>
      <c r="CN18" s="139"/>
      <c r="CO18" s="140">
        <v>1</v>
      </c>
      <c r="CP18" s="141">
        <v>3000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104</v>
      </c>
      <c r="C19" s="203"/>
      <c r="D19" s="203" t="s">
        <v>105</v>
      </c>
      <c r="E19" s="203" t="s">
        <v>106</v>
      </c>
      <c r="F19" s="203" t="s">
        <v>63</v>
      </c>
      <c r="G19" s="203"/>
      <c r="H19" s="90" t="s">
        <v>99</v>
      </c>
      <c r="I19" s="90"/>
      <c r="J19" s="188"/>
      <c r="K19" s="81">
        <v>24</v>
      </c>
      <c r="L19" s="81">
        <v>0</v>
      </c>
      <c r="M19" s="81">
        <v>160</v>
      </c>
      <c r="N19" s="91">
        <v>6</v>
      </c>
      <c r="O19" s="92">
        <v>0</v>
      </c>
      <c r="P19" s="93">
        <f>N19+O19</f>
        <v>6</v>
      </c>
      <c r="Q19" s="82">
        <f>IFERROR(P19/M19,"-")</f>
        <v>0.0375</v>
      </c>
      <c r="R19" s="81">
        <v>1</v>
      </c>
      <c r="S19" s="81">
        <v>1</v>
      </c>
      <c r="T19" s="82">
        <f>IFERROR(S19/(O19+P19),"-")</f>
        <v>0.16666666666667</v>
      </c>
      <c r="U19" s="182"/>
      <c r="V19" s="84">
        <v>1</v>
      </c>
      <c r="W19" s="82">
        <f>IF(P19=0,"-",V19/P19)</f>
        <v>0.16666666666667</v>
      </c>
      <c r="X19" s="186">
        <v>5000</v>
      </c>
      <c r="Y19" s="187">
        <f>IFERROR(X19/P19,"-")</f>
        <v>833.33333333333</v>
      </c>
      <c r="Z19" s="187">
        <f>IFERROR(X19/V19,"-")</f>
        <v>5000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3</v>
      </c>
      <c r="AN19" s="101">
        <f>IF(P19=0,"",IF(AM19=0,"",(AM19/P19)))</f>
        <v>0.5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0.16666666666667</v>
      </c>
      <c r="BG19" s="112">
        <v>1</v>
      </c>
      <c r="BH19" s="114">
        <f>IFERROR(BG19/BE19,"-")</f>
        <v>1</v>
      </c>
      <c r="BI19" s="115">
        <v>5000</v>
      </c>
      <c r="BJ19" s="116">
        <f>IFERROR(BI19/BE19,"-")</f>
        <v>5000</v>
      </c>
      <c r="BK19" s="117">
        <v>1</v>
      </c>
      <c r="BL19" s="117"/>
      <c r="BM19" s="117"/>
      <c r="BN19" s="119">
        <v>1</v>
      </c>
      <c r="BO19" s="120">
        <f>IF(P19=0,"",IF(BN19=0,"",(BN19/P19)))</f>
        <v>0.16666666666667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0.16666666666667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5000</v>
      </c>
      <c r="CQ19" s="141">
        <v>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107</v>
      </c>
      <c r="C20" s="203"/>
      <c r="D20" s="203" t="s">
        <v>108</v>
      </c>
      <c r="E20" s="203" t="s">
        <v>109</v>
      </c>
      <c r="F20" s="203" t="s">
        <v>63</v>
      </c>
      <c r="G20" s="203"/>
      <c r="H20" s="90" t="s">
        <v>99</v>
      </c>
      <c r="I20" s="90"/>
      <c r="J20" s="188"/>
      <c r="K20" s="81">
        <v>7</v>
      </c>
      <c r="L20" s="81">
        <v>0</v>
      </c>
      <c r="M20" s="81">
        <v>119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110</v>
      </c>
      <c r="C21" s="203"/>
      <c r="D21" s="203" t="s">
        <v>74</v>
      </c>
      <c r="E21" s="203" t="s">
        <v>74</v>
      </c>
      <c r="F21" s="203" t="s">
        <v>75</v>
      </c>
      <c r="G21" s="203"/>
      <c r="H21" s="90"/>
      <c r="I21" s="90"/>
      <c r="J21" s="188"/>
      <c r="K21" s="81">
        <v>235</v>
      </c>
      <c r="L21" s="81">
        <v>94</v>
      </c>
      <c r="M21" s="81">
        <v>95</v>
      </c>
      <c r="N21" s="91">
        <v>18</v>
      </c>
      <c r="O21" s="92">
        <v>1</v>
      </c>
      <c r="P21" s="93">
        <f>N21+O21</f>
        <v>19</v>
      </c>
      <c r="Q21" s="82">
        <f>IFERROR(P21/M21,"-")</f>
        <v>0.2</v>
      </c>
      <c r="R21" s="81">
        <v>9</v>
      </c>
      <c r="S21" s="81">
        <v>1</v>
      </c>
      <c r="T21" s="82">
        <f>IFERROR(S21/(O21+P21),"-")</f>
        <v>0.05</v>
      </c>
      <c r="U21" s="182"/>
      <c r="V21" s="84">
        <v>6</v>
      </c>
      <c r="W21" s="82">
        <f>IF(P21=0,"-",V21/P21)</f>
        <v>0.31578947368421</v>
      </c>
      <c r="X21" s="186">
        <v>345100</v>
      </c>
      <c r="Y21" s="187">
        <f>IFERROR(X21/P21,"-")</f>
        <v>18163.157894737</v>
      </c>
      <c r="Z21" s="187">
        <f>IFERROR(X21/V21,"-")</f>
        <v>57516.666666667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0.052631578947368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1</v>
      </c>
      <c r="AW21" s="107">
        <f>IF(P21=0,"",IF(AV21=0,"",(AV21/P21)))</f>
        <v>0.052631578947368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2</v>
      </c>
      <c r="BF21" s="113">
        <f>IF(P21=0,"",IF(BE21=0,"",(BE21/P21)))</f>
        <v>0.10526315789474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</v>
      </c>
      <c r="BO21" s="120">
        <f>IF(P21=0,"",IF(BN21=0,"",(BN21/P21)))</f>
        <v>0.052631578947368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8</v>
      </c>
      <c r="BX21" s="127">
        <f>IF(P21=0,"",IF(BW21=0,"",(BW21/P21)))</f>
        <v>0.42105263157895</v>
      </c>
      <c r="BY21" s="128">
        <v>4</v>
      </c>
      <c r="BZ21" s="129">
        <f>IFERROR(BY21/BW21,"-")</f>
        <v>0.5</v>
      </c>
      <c r="CA21" s="130">
        <v>293100</v>
      </c>
      <c r="CB21" s="131">
        <f>IFERROR(CA21/BW21,"-")</f>
        <v>36637.5</v>
      </c>
      <c r="CC21" s="132">
        <v>1</v>
      </c>
      <c r="CD21" s="132">
        <v>1</v>
      </c>
      <c r="CE21" s="132">
        <v>2</v>
      </c>
      <c r="CF21" s="133">
        <v>6</v>
      </c>
      <c r="CG21" s="134">
        <f>IF(P21=0,"",IF(CF21=0,"",(CF21/P21)))</f>
        <v>0.31578947368421</v>
      </c>
      <c r="CH21" s="135">
        <v>2</v>
      </c>
      <c r="CI21" s="136">
        <f>IFERROR(CH21/CF21,"-")</f>
        <v>0.33333333333333</v>
      </c>
      <c r="CJ21" s="137">
        <v>52000</v>
      </c>
      <c r="CK21" s="138">
        <f>IFERROR(CJ21/CF21,"-")</f>
        <v>8666.6666666667</v>
      </c>
      <c r="CL21" s="139">
        <v>1</v>
      </c>
      <c r="CM21" s="139"/>
      <c r="CN21" s="139">
        <v>1</v>
      </c>
      <c r="CO21" s="140">
        <v>6</v>
      </c>
      <c r="CP21" s="141">
        <v>345100</v>
      </c>
      <c r="CQ21" s="141">
        <v>173000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 t="str">
        <f>AB22</f>
        <v>0</v>
      </c>
      <c r="B22" s="203" t="s">
        <v>111</v>
      </c>
      <c r="C22" s="203"/>
      <c r="D22" s="203"/>
      <c r="E22" s="203"/>
      <c r="F22" s="203" t="s">
        <v>63</v>
      </c>
      <c r="G22" s="203" t="s">
        <v>112</v>
      </c>
      <c r="H22" s="90" t="s">
        <v>113</v>
      </c>
      <c r="I22" s="205" t="s">
        <v>114</v>
      </c>
      <c r="J22" s="188">
        <v>0</v>
      </c>
      <c r="K22" s="81">
        <v>7</v>
      </c>
      <c r="L22" s="81">
        <v>0</v>
      </c>
      <c r="M22" s="81">
        <v>60</v>
      </c>
      <c r="N22" s="91">
        <v>2</v>
      </c>
      <c r="O22" s="92">
        <v>0</v>
      </c>
      <c r="P22" s="93">
        <f>N22+O22</f>
        <v>2</v>
      </c>
      <c r="Q22" s="82">
        <f>IFERROR(P22/M22,"-")</f>
        <v>0.033333333333333</v>
      </c>
      <c r="R22" s="81">
        <v>1</v>
      </c>
      <c r="S22" s="81">
        <v>0</v>
      </c>
      <c r="T22" s="82">
        <f>IFERROR(S22/(O22+P22),"-")</f>
        <v>0</v>
      </c>
      <c r="U22" s="182">
        <f>IFERROR(J22/SUM(P22:P23),"-")</f>
        <v>0</v>
      </c>
      <c r="V22" s="84">
        <v>1</v>
      </c>
      <c r="W22" s="82">
        <f>IF(P22=0,"-",V22/P22)</f>
        <v>0.5</v>
      </c>
      <c r="X22" s="186">
        <v>13000</v>
      </c>
      <c r="Y22" s="187">
        <f>IFERROR(X22/P22,"-")</f>
        <v>6500</v>
      </c>
      <c r="Z22" s="187">
        <f>IFERROR(X22/V22,"-")</f>
        <v>13000</v>
      </c>
      <c r="AA22" s="188">
        <f>SUM(X22:X23)-SUM(J22:J23)</f>
        <v>13000</v>
      </c>
      <c r="AB22" s="85" t="str">
        <f>SUM(X22:X23)/SUM(J22:J23)</f>
        <v>0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0.5</v>
      </c>
      <c r="BP22" s="121">
        <v>1</v>
      </c>
      <c r="BQ22" s="122">
        <f>IFERROR(BP22/BN22,"-")</f>
        <v>1</v>
      </c>
      <c r="BR22" s="123">
        <v>13000</v>
      </c>
      <c r="BS22" s="124">
        <f>IFERROR(BR22/BN22,"-")</f>
        <v>13000</v>
      </c>
      <c r="BT22" s="125"/>
      <c r="BU22" s="125"/>
      <c r="BV22" s="125">
        <v>1</v>
      </c>
      <c r="BW22" s="126">
        <v>1</v>
      </c>
      <c r="BX22" s="127">
        <f>IF(P22=0,"",IF(BW22=0,"",(BW22/P22)))</f>
        <v>0.5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13000</v>
      </c>
      <c r="CQ22" s="141">
        <v>13000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115</v>
      </c>
      <c r="C23" s="203"/>
      <c r="D23" s="203"/>
      <c r="E23" s="203"/>
      <c r="F23" s="203" t="s">
        <v>75</v>
      </c>
      <c r="G23" s="203"/>
      <c r="H23" s="90"/>
      <c r="I23" s="90"/>
      <c r="J23" s="188"/>
      <c r="K23" s="81">
        <v>7</v>
      </c>
      <c r="L23" s="81">
        <v>7</v>
      </c>
      <c r="M23" s="81">
        <v>4</v>
      </c>
      <c r="N23" s="91">
        <v>1</v>
      </c>
      <c r="O23" s="92">
        <v>0</v>
      </c>
      <c r="P23" s="93">
        <f>N23+O23</f>
        <v>1</v>
      </c>
      <c r="Q23" s="82">
        <f>IFERROR(P23/M23,"-")</f>
        <v>0.25</v>
      </c>
      <c r="R23" s="81">
        <v>1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30"/>
      <c r="B24" s="87"/>
      <c r="C24" s="88"/>
      <c r="D24" s="88"/>
      <c r="E24" s="88"/>
      <c r="F24" s="89"/>
      <c r="G24" s="90"/>
      <c r="H24" s="90"/>
      <c r="I24" s="90"/>
      <c r="J24" s="192"/>
      <c r="K24" s="34"/>
      <c r="L24" s="34"/>
      <c r="M24" s="31"/>
      <c r="N24" s="23"/>
      <c r="O24" s="23"/>
      <c r="P24" s="23"/>
      <c r="Q24" s="33"/>
      <c r="R24" s="32"/>
      <c r="S24" s="23"/>
      <c r="T24" s="32"/>
      <c r="U24" s="183"/>
      <c r="V24" s="25"/>
      <c r="W24" s="25"/>
      <c r="X24" s="189"/>
      <c r="Y24" s="189"/>
      <c r="Z24" s="189"/>
      <c r="AA24" s="189"/>
      <c r="AB24" s="33"/>
      <c r="AC24" s="59"/>
      <c r="AD24" s="63"/>
      <c r="AE24" s="64"/>
      <c r="AF24" s="63"/>
      <c r="AG24" s="67"/>
      <c r="AH24" s="68"/>
      <c r="AI24" s="69"/>
      <c r="AJ24" s="70"/>
      <c r="AK24" s="70"/>
      <c r="AL24" s="70"/>
      <c r="AM24" s="63"/>
      <c r="AN24" s="64"/>
      <c r="AO24" s="63"/>
      <c r="AP24" s="67"/>
      <c r="AQ24" s="68"/>
      <c r="AR24" s="69"/>
      <c r="AS24" s="70"/>
      <c r="AT24" s="70"/>
      <c r="AU24" s="70"/>
      <c r="AV24" s="63"/>
      <c r="AW24" s="64"/>
      <c r="AX24" s="63"/>
      <c r="AY24" s="67"/>
      <c r="AZ24" s="68"/>
      <c r="BA24" s="69"/>
      <c r="BB24" s="70"/>
      <c r="BC24" s="70"/>
      <c r="BD24" s="70"/>
      <c r="BE24" s="63"/>
      <c r="BF24" s="64"/>
      <c r="BG24" s="63"/>
      <c r="BH24" s="67"/>
      <c r="BI24" s="68"/>
      <c r="BJ24" s="69"/>
      <c r="BK24" s="70"/>
      <c r="BL24" s="70"/>
      <c r="BM24" s="70"/>
      <c r="BN24" s="65"/>
      <c r="BO24" s="66"/>
      <c r="BP24" s="63"/>
      <c r="BQ24" s="67"/>
      <c r="BR24" s="68"/>
      <c r="BS24" s="69"/>
      <c r="BT24" s="70"/>
      <c r="BU24" s="70"/>
      <c r="BV24" s="70"/>
      <c r="BW24" s="65"/>
      <c r="BX24" s="66"/>
      <c r="BY24" s="63"/>
      <c r="BZ24" s="67"/>
      <c r="CA24" s="68"/>
      <c r="CB24" s="69"/>
      <c r="CC24" s="70"/>
      <c r="CD24" s="70"/>
      <c r="CE24" s="70"/>
      <c r="CF24" s="65"/>
      <c r="CG24" s="66"/>
      <c r="CH24" s="63"/>
      <c r="CI24" s="67"/>
      <c r="CJ24" s="68"/>
      <c r="CK24" s="69"/>
      <c r="CL24" s="70"/>
      <c r="CM24" s="70"/>
      <c r="CN24" s="70"/>
      <c r="CO24" s="71"/>
      <c r="CP24" s="68"/>
      <c r="CQ24" s="68"/>
      <c r="CR24" s="68"/>
      <c r="CS24" s="72"/>
    </row>
    <row r="25" spans="1:98">
      <c r="A25" s="30"/>
      <c r="B25" s="37"/>
      <c r="C25" s="21"/>
      <c r="D25" s="21"/>
      <c r="E25" s="21"/>
      <c r="F25" s="22"/>
      <c r="G25" s="36"/>
      <c r="H25" s="36"/>
      <c r="I25" s="75"/>
      <c r="J25" s="193"/>
      <c r="K25" s="34"/>
      <c r="L25" s="34"/>
      <c r="M25" s="31"/>
      <c r="N25" s="23"/>
      <c r="O25" s="23"/>
      <c r="P25" s="23"/>
      <c r="Q25" s="33"/>
      <c r="R25" s="32"/>
      <c r="S25" s="23"/>
      <c r="T25" s="32"/>
      <c r="U25" s="183"/>
      <c r="V25" s="25"/>
      <c r="W25" s="25"/>
      <c r="X25" s="189"/>
      <c r="Y25" s="189"/>
      <c r="Z25" s="189"/>
      <c r="AA25" s="189"/>
      <c r="AB25" s="33"/>
      <c r="AC25" s="61"/>
      <c r="AD25" s="63"/>
      <c r="AE25" s="64"/>
      <c r="AF25" s="63"/>
      <c r="AG25" s="67"/>
      <c r="AH25" s="68"/>
      <c r="AI25" s="69"/>
      <c r="AJ25" s="70"/>
      <c r="AK25" s="70"/>
      <c r="AL25" s="70"/>
      <c r="AM25" s="63"/>
      <c r="AN25" s="64"/>
      <c r="AO25" s="63"/>
      <c r="AP25" s="67"/>
      <c r="AQ25" s="68"/>
      <c r="AR25" s="69"/>
      <c r="AS25" s="70"/>
      <c r="AT25" s="70"/>
      <c r="AU25" s="70"/>
      <c r="AV25" s="63"/>
      <c r="AW25" s="64"/>
      <c r="AX25" s="63"/>
      <c r="AY25" s="67"/>
      <c r="AZ25" s="68"/>
      <c r="BA25" s="69"/>
      <c r="BB25" s="70"/>
      <c r="BC25" s="70"/>
      <c r="BD25" s="70"/>
      <c r="BE25" s="63"/>
      <c r="BF25" s="64"/>
      <c r="BG25" s="63"/>
      <c r="BH25" s="67"/>
      <c r="BI25" s="68"/>
      <c r="BJ25" s="69"/>
      <c r="BK25" s="70"/>
      <c r="BL25" s="70"/>
      <c r="BM25" s="70"/>
      <c r="BN25" s="65"/>
      <c r="BO25" s="66"/>
      <c r="BP25" s="63"/>
      <c r="BQ25" s="67"/>
      <c r="BR25" s="68"/>
      <c r="BS25" s="69"/>
      <c r="BT25" s="70"/>
      <c r="BU25" s="70"/>
      <c r="BV25" s="70"/>
      <c r="BW25" s="65"/>
      <c r="BX25" s="66"/>
      <c r="BY25" s="63"/>
      <c r="BZ25" s="67"/>
      <c r="CA25" s="68"/>
      <c r="CB25" s="69"/>
      <c r="CC25" s="70"/>
      <c r="CD25" s="70"/>
      <c r="CE25" s="70"/>
      <c r="CF25" s="65"/>
      <c r="CG25" s="66"/>
      <c r="CH25" s="63"/>
      <c r="CI25" s="67"/>
      <c r="CJ25" s="68"/>
      <c r="CK25" s="69"/>
      <c r="CL25" s="70"/>
      <c r="CM25" s="70"/>
      <c r="CN25" s="70"/>
      <c r="CO25" s="71"/>
      <c r="CP25" s="68"/>
      <c r="CQ25" s="68"/>
      <c r="CR25" s="68"/>
      <c r="CS25" s="72"/>
    </row>
    <row r="26" spans="1:98">
      <c r="A26" s="19">
        <f>AB26</f>
        <v>3.0000833333333</v>
      </c>
      <c r="B26" s="39"/>
      <c r="C26" s="39"/>
      <c r="D26" s="39"/>
      <c r="E26" s="39"/>
      <c r="F26" s="39"/>
      <c r="G26" s="40" t="s">
        <v>116</v>
      </c>
      <c r="H26" s="40"/>
      <c r="I26" s="40"/>
      <c r="J26" s="190">
        <f>SUM(J6:J25)</f>
        <v>1200000</v>
      </c>
      <c r="K26" s="41">
        <f>SUM(K6:K25)</f>
        <v>1003</v>
      </c>
      <c r="L26" s="41">
        <f>SUM(L6:L25)</f>
        <v>376</v>
      </c>
      <c r="M26" s="41">
        <f>SUM(M6:M25)</f>
        <v>1769</v>
      </c>
      <c r="N26" s="41">
        <f>SUM(N6:N25)</f>
        <v>157</v>
      </c>
      <c r="O26" s="41">
        <f>SUM(O6:O25)</f>
        <v>1</v>
      </c>
      <c r="P26" s="41">
        <f>SUM(P6:P25)</f>
        <v>158</v>
      </c>
      <c r="Q26" s="42">
        <f>IFERROR(P26/M26,"-")</f>
        <v>0.089315997738836</v>
      </c>
      <c r="R26" s="78">
        <f>SUM(R6:R25)</f>
        <v>54</v>
      </c>
      <c r="S26" s="78">
        <f>SUM(S6:S25)</f>
        <v>21</v>
      </c>
      <c r="T26" s="42">
        <f>IFERROR(R26/P26,"-")</f>
        <v>0.34177215189873</v>
      </c>
      <c r="U26" s="184">
        <f>IFERROR(J26/P26,"-")</f>
        <v>7594.9367088608</v>
      </c>
      <c r="V26" s="44">
        <f>SUM(V6:V25)</f>
        <v>41</v>
      </c>
      <c r="W26" s="42">
        <f>IFERROR(V26/P26,"-")</f>
        <v>0.25949367088608</v>
      </c>
      <c r="X26" s="190">
        <f>SUM(X6:X25)</f>
        <v>3600100</v>
      </c>
      <c r="Y26" s="190">
        <f>IFERROR(X26/P26,"-")</f>
        <v>22785.443037975</v>
      </c>
      <c r="Z26" s="190">
        <f>IFERROR(X26/V26,"-")</f>
        <v>87807.317073171</v>
      </c>
      <c r="AA26" s="190">
        <f>X26-J26</f>
        <v>2400100</v>
      </c>
      <c r="AB26" s="47">
        <f>X26/J26</f>
        <v>3.0000833333333</v>
      </c>
      <c r="AC26" s="60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3"/>
    <mergeCell ref="J22:J23"/>
    <mergeCell ref="U22:U23"/>
    <mergeCell ref="AA22:AA23"/>
    <mergeCell ref="AB22:AB2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