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<sst xmlns="http://schemas.openxmlformats.org/spreadsheetml/2006/main" uniqueCount="149">
  <si>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</si>
  <si>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</si>
  <si>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</si>
  <si>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</si>
  <si>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</si>
  <si>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</si>
  <si>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</si>
  <si>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</si>
  <si>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</si>
  <si>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</si>
  <si>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</si>
  <si>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</si>
  <si>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</si>
  <si>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</si>
  <si>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</si>
  <si>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</si>
  <si>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</si>
  <si>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</si>
  <si>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</si>
  <si>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</si>
  <si>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</si>
  <si>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</si>
  <si>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</si>
  <si>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</si>
  <si>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</si>
  <si>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</si>
  <si>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</si>
  <si>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</si>
  <si>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</si>
  <si>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</si>
  <si>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</si>
  <si>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</si>
  <si>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</si>
  <si>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</si>
  <si>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</si>
  <si>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</si>
  <si>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</si>
  <si>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</si>
  <si>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</si>
  <si>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</si>
  <si>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</si>
  <si>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</si>
  <si>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</si>
  <si>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</si>
  <si>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</si>
  <si>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</si>
  <si>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</si>
  <si>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</si>
  <si>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</si>
  <si>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</si>
  <si>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</si>
  <si>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</si>
  <si>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</si>
  <si>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</si>
  <si>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</si>
  <si>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</si>
  <si>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</si>
  <si>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</si>
  <si>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</si>
  <si>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</si>
  <si>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</si>
  <si>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sd1733</t>
  </si>
  <si>
    <t>デリヘル版（塩見彩）</t>
  </si>
  <si>
    <t>お願い一度だけ試してダメならすぐ退会していいから</t>
  </si>
  <si>
    <t>lp02</t>
  </si>
  <si>
    <t>サンスポ関東</t>
  </si>
  <si>
    <t>4C終面全5段</t>
  </si>
  <si>
    <t>3月20日(土)</t>
  </si>
  <si>
    <t>sd1734</t>
  </si>
  <si>
    <t>空電</t>
  </si>
  <si>
    <t>sd1735</t>
  </si>
  <si>
    <t>サンスポ関西</t>
  </si>
  <si>
    <t>全5段</t>
  </si>
  <si>
    <t>3月07日(日)</t>
  </si>
  <si>
    <t>sd1736</t>
  </si>
  <si>
    <t>sd1737</t>
  </si>
  <si>
    <t>新書籍版（塩見彩）</t>
  </si>
  <si>
    <t>久々に興奮しました</t>
  </si>
  <si>
    <t>3月14日(日)</t>
  </si>
  <si>
    <t>sd1738</t>
  </si>
  <si>
    <t>sd1739</t>
  </si>
  <si>
    <t>①旧デイリー風（塩見彩）</t>
  </si>
  <si>
    <t>①1日1回かんたん出会い隙間時間に少しだけでOK</t>
  </si>
  <si>
    <t>半2段・半3段つかみ10段保証</t>
  </si>
  <si>
    <t>1～10日</t>
  </si>
  <si>
    <t>sd1740</t>
  </si>
  <si>
    <t>②大正版（）</t>
  </si>
  <si>
    <t>160「直で会う！オンラインなんて面倒だ。」</t>
  </si>
  <si>
    <t>11～20日</t>
  </si>
  <si>
    <t>sd1741</t>
  </si>
  <si>
    <t>③胸の上広告版（）</t>
  </si>
  <si>
    <t>161「出会い24時！いっぱい誘われすぎて申し訳ない」</t>
  </si>
  <si>
    <t>21～31日</t>
  </si>
  <si>
    <t>sd1742</t>
  </si>
  <si>
    <t>(空電共通)</t>
  </si>
  <si>
    <t>sd1743</t>
  </si>
  <si>
    <t>①旧デイリー風（）</t>
  </si>
  <si>
    <t>sd1744</t>
  </si>
  <si>
    <t>sd1745</t>
  </si>
  <si>
    <t>sd1746</t>
  </si>
  <si>
    <t>sd1747</t>
  </si>
  <si>
    <t>大正版（塩見彩）</t>
  </si>
  <si>
    <t>159「加齢臭、薄毛、肥満、そのままでいいの！！」</t>
  </si>
  <si>
    <t>スポニチ関東</t>
  </si>
  <si>
    <t>4C雑報</t>
  </si>
  <si>
    <t>3月06日(土)</t>
  </si>
  <si>
    <t>sd1748</t>
  </si>
  <si>
    <t>sd1749</t>
  </si>
  <si>
    <t>興奮版（塩見彩）</t>
  </si>
  <si>
    <t>sd1750</t>
  </si>
  <si>
    <t>sd1751</t>
  </si>
  <si>
    <t>コンパニオン版（塩見彩）</t>
  </si>
  <si>
    <t>sd1752</t>
  </si>
  <si>
    <t>sd1753</t>
  </si>
  <si>
    <t>旧デイリー風（塩見彩）</t>
  </si>
  <si>
    <t>162「男性が不足しているため、取り合いになりません」</t>
  </si>
  <si>
    <t>3月28日(日)</t>
  </si>
  <si>
    <t>sd1754</t>
  </si>
  <si>
    <t>sd1755</t>
  </si>
  <si>
    <t>東スポ・大スポ・九スポ・中京</t>
  </si>
  <si>
    <t>記事枠</t>
  </si>
  <si>
    <t>3月25日(木)</t>
  </si>
  <si>
    <t>sd1756</t>
  </si>
  <si>
    <t>sd1757</t>
  </si>
  <si>
    <t>記事(ノーマル)（）</t>
  </si>
  <si>
    <t>デイリースポーツ関西</t>
  </si>
  <si>
    <t>4C記事枠</t>
  </si>
  <si>
    <t>sd1758</t>
  </si>
  <si>
    <t>記事(黄)（）</t>
  </si>
  <si>
    <t>3月13日(土)</t>
  </si>
  <si>
    <t>sd1759</t>
  </si>
  <si>
    <t>記事(赤)（）</t>
  </si>
  <si>
    <t>3月21日(日)</t>
  </si>
  <si>
    <t>sd1760</t>
  </si>
  <si>
    <t>記事(青)（）</t>
  </si>
  <si>
    <t>3月27日(土)</t>
  </si>
  <si>
    <t>sd1761</t>
  </si>
  <si>
    <t>共通</t>
  </si>
  <si>
    <t>新聞 TOTAL</t>
  </si>
  <si>
    <t>●雑誌 広告</t>
  </si>
  <si>
    <t>dz118</t>
  </si>
  <si>
    <t>ぶんか社</t>
  </si>
  <si>
    <t>黄色黒版（ソフトver）（塩見彩）</t>
  </si>
  <si>
    <t>女性が好きな私にとって神サイトです</t>
  </si>
  <si>
    <t>EX MAX</t>
  </si>
  <si>
    <t>表4</t>
  </si>
  <si>
    <t>3月26日(金)</t>
  </si>
  <si>
    <t>dz119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</si>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</sst>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29</v>
      </c>
      <c r="D6" s="195">
        <v>1245000</v>
      </c>
      <c r="E6" s="81">
        <v>751</v>
      </c>
      <c r="F6" s="81">
        <v>296</v>
      </c>
      <c r="G6" s="81">
        <v>1171</v>
      </c>
      <c r="H6" s="91">
        <v>117</v>
      </c>
      <c r="I6" s="92">
        <v>0</v>
      </c>
      <c r="J6" s="145">
        <f>H6+I6</f>
        <v>117</v>
      </c>
      <c r="K6" s="82">
        <f>IFERROR(J6/G6,"-")</f>
        <v>0.099914602903501</v>
      </c>
      <c r="L6" s="81">
        <v>29</v>
      </c>
      <c r="M6" s="81">
        <v>20</v>
      </c>
      <c r="N6" s="82">
        <f>IFERROR(L6/J6,"-")</f>
        <v>0.24786324786325</v>
      </c>
      <c r="O6" s="83">
        <f>IFERROR(D6/J6,"-")</f>
        <v>10641.025641026</v>
      </c>
      <c r="P6" s="84">
        <v>39</v>
      </c>
      <c r="Q6" s="82">
        <f>IFERROR(P6/J6,"-")</f>
        <v>0.33333333333333</v>
      </c>
      <c r="R6" s="200">
        <v>939400</v>
      </c>
      <c r="S6" s="201">
        <f>IFERROR(R6/J6,"-")</f>
        <v>8029.0598290598</v>
      </c>
      <c r="T6" s="201">
        <f>IFERROR(R6/P6,"-")</f>
        <v>24087.179487179</v>
      </c>
      <c r="U6" s="195">
        <f>IFERROR(R6-D6,"-")</f>
        <v>-305600</v>
      </c>
      <c r="V6" s="85">
        <f>R6/D6</f>
        <v>0.75453815261044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117</v>
      </c>
      <c r="F7" s="81">
        <v>50</v>
      </c>
      <c r="G7" s="81">
        <v>119</v>
      </c>
      <c r="H7" s="91">
        <v>32</v>
      </c>
      <c r="I7" s="92">
        <v>1</v>
      </c>
      <c r="J7" s="145">
        <f>H7+I7</f>
        <v>33</v>
      </c>
      <c r="K7" s="82">
        <f>IFERROR(J7/G7,"-")</f>
        <v>0.27731092436975</v>
      </c>
      <c r="L7" s="81">
        <v>8</v>
      </c>
      <c r="M7" s="81">
        <v>6</v>
      </c>
      <c r="N7" s="82">
        <f>IFERROR(L7/J7,"-")</f>
        <v>0.24242424242424</v>
      </c>
      <c r="O7" s="83">
        <f>IFERROR(D7/J7,"-")</f>
        <v>2424.2424242424</v>
      </c>
      <c r="P7" s="84">
        <v>9</v>
      </c>
      <c r="Q7" s="82">
        <f>IFERROR(P7/J7,"-")</f>
        <v>0.27272727272727</v>
      </c>
      <c r="R7" s="200">
        <v>292000</v>
      </c>
      <c r="S7" s="201">
        <f>IFERROR(R7/J7,"-")</f>
        <v>8848.4848484848</v>
      </c>
      <c r="T7" s="201">
        <f>IFERROR(R7/P7,"-")</f>
        <v>32444.444444444</v>
      </c>
      <c r="U7" s="195">
        <f>IFERROR(R7-D7,"-")</f>
        <v>212000</v>
      </c>
      <c r="V7" s="85">
        <f>R7/D7</f>
        <v>3.65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1325000</v>
      </c>
      <c r="E10" s="41">
        <f>SUM(E6:E8)</f>
        <v>868</v>
      </c>
      <c r="F10" s="41">
        <f>SUM(F6:F8)</f>
        <v>346</v>
      </c>
      <c r="G10" s="41">
        <f>SUM(G6:G8)</f>
        <v>1290</v>
      </c>
      <c r="H10" s="41">
        <f>SUM(H6:H8)</f>
        <v>149</v>
      </c>
      <c r="I10" s="41">
        <f>SUM(I6:I8)</f>
        <v>1</v>
      </c>
      <c r="J10" s="41">
        <f>SUM(J6:J8)</f>
        <v>150</v>
      </c>
      <c r="K10" s="42">
        <f>IFERROR(J10/G10,"-")</f>
        <v>0.11627906976744</v>
      </c>
      <c r="L10" s="78">
        <f>SUM(L6:L8)</f>
        <v>37</v>
      </c>
      <c r="M10" s="78">
        <f>SUM(M6:M8)</f>
        <v>26</v>
      </c>
      <c r="N10" s="42">
        <f>IFERROR(L10/J10,"-")</f>
        <v>0.24666666666667</v>
      </c>
      <c r="O10" s="43">
        <f>IFERROR(D10/J10,"-")</f>
        <v>8833.3333333333</v>
      </c>
      <c r="P10" s="44">
        <f>SUM(P6:P8)</f>
        <v>48</v>
      </c>
      <c r="Q10" s="42">
        <f>IFERROR(P10/J10,"-")</f>
        <v>0.32</v>
      </c>
      <c r="R10" s="45">
        <f>SUM(R6:R8)</f>
        <v>1231400</v>
      </c>
      <c r="S10" s="45">
        <f>IFERROR(R10/J10,"-")</f>
        <v>8209.3333333333</v>
      </c>
      <c r="T10" s="45">
        <f>IFERROR(R10/P10,"-")</f>
        <v>25654.166666667</v>
      </c>
      <c r="U10" s="46">
        <f>SUM(U6:U8)</f>
        <v>-93600</v>
      </c>
      <c r="V10" s="47">
        <f>IFERROR(R10/D10,"-")</f>
        <v>0.92935849056604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0.27368421052632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570000</v>
      </c>
      <c r="K6" s="81">
        <v>19</v>
      </c>
      <c r="L6" s="81">
        <v>0</v>
      </c>
      <c r="M6" s="81">
        <v>99</v>
      </c>
      <c r="N6" s="91">
        <v>7</v>
      </c>
      <c r="O6" s="92">
        <v>0</v>
      </c>
      <c r="P6" s="93">
        <f>N6+O6</f>
        <v>7</v>
      </c>
      <c r="Q6" s="82">
        <f>IFERROR(P6/M6,"-")</f>
        <v>0.070707070707071</v>
      </c>
      <c r="R6" s="81">
        <v>0</v>
      </c>
      <c r="S6" s="81">
        <v>2</v>
      </c>
      <c r="T6" s="82">
        <f>IFERROR(S6/(O6+P6),"-")</f>
        <v>0.28571428571429</v>
      </c>
      <c r="U6" s="182">
        <f>IFERROR(J6/SUM(P6:P11),"-")</f>
        <v>14250</v>
      </c>
      <c r="V6" s="84">
        <v>1</v>
      </c>
      <c r="W6" s="82">
        <f>IF(P6=0,"-",V6/P6)</f>
        <v>0.14285714285714</v>
      </c>
      <c r="X6" s="186">
        <v>5000</v>
      </c>
      <c r="Y6" s="187">
        <f>IFERROR(X6/P6,"-")</f>
        <v>714.28571428571</v>
      </c>
      <c r="Z6" s="187">
        <f>IFERROR(X6/V6,"-")</f>
        <v>5000</v>
      </c>
      <c r="AA6" s="188">
        <f>SUM(X6:X11)-SUM(J6:J11)</f>
        <v>-414000</v>
      </c>
      <c r="AB6" s="85">
        <f>SUM(X6:X11)/SUM(J6:J11)</f>
        <v>0.27368421052632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0.14285714285714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>
        <v>1</v>
      </c>
      <c r="AY6" s="108">
        <f>IFERROR(AX6/AV6,"-")</f>
        <v>1</v>
      </c>
      <c r="AZ6" s="109">
        <v>5000</v>
      </c>
      <c r="BA6" s="110">
        <f>IFERROR(AZ6/AV6,"-")</f>
        <v>5000</v>
      </c>
      <c r="BB6" s="111">
        <v>1</v>
      </c>
      <c r="BC6" s="111"/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0.28571428571429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51</v>
      </c>
      <c r="L7" s="81">
        <v>37</v>
      </c>
      <c r="M7" s="81">
        <v>22</v>
      </c>
      <c r="N7" s="91">
        <v>9</v>
      </c>
      <c r="O7" s="92">
        <v>0</v>
      </c>
      <c r="P7" s="93">
        <f>N7+O7</f>
        <v>9</v>
      </c>
      <c r="Q7" s="82">
        <f>IFERROR(P7/M7,"-")</f>
        <v>0.40909090909091</v>
      </c>
      <c r="R7" s="81">
        <v>2</v>
      </c>
      <c r="S7" s="81">
        <v>2</v>
      </c>
      <c r="T7" s="82">
        <f>IFERROR(S7/(O7+P7),"-")</f>
        <v>0.22222222222222</v>
      </c>
      <c r="U7" s="182"/>
      <c r="V7" s="84">
        <v>2</v>
      </c>
      <c r="W7" s="82">
        <f>IF(P7=0,"-",V7/P7)</f>
        <v>0.22222222222222</v>
      </c>
      <c r="X7" s="186">
        <v>18000</v>
      </c>
      <c r="Y7" s="187">
        <f>IFERROR(X7/P7,"-")</f>
        <v>2000</v>
      </c>
      <c r="Z7" s="187">
        <f>IFERROR(X7/V7,"-")</f>
        <v>9000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0.33333333333333</v>
      </c>
      <c r="BY7" s="128">
        <v>1</v>
      </c>
      <c r="BZ7" s="129">
        <f>IFERROR(BY7/BW7,"-")</f>
        <v>0.33333333333333</v>
      </c>
      <c r="CA7" s="130">
        <v>13000</v>
      </c>
      <c r="CB7" s="131">
        <f>IFERROR(CA7/BW7,"-")</f>
        <v>4333.3333333333</v>
      </c>
      <c r="CC7" s="132"/>
      <c r="CD7" s="132"/>
      <c r="CE7" s="132">
        <v>1</v>
      </c>
      <c r="CF7" s="133">
        <v>2</v>
      </c>
      <c r="CG7" s="134">
        <f>IF(P7=0,"",IF(CF7=0,"",(CF7/P7)))</f>
        <v>0.22222222222222</v>
      </c>
      <c r="CH7" s="135">
        <v>1</v>
      </c>
      <c r="CI7" s="136">
        <f>IFERROR(CH7/CF7,"-")</f>
        <v>0.5</v>
      </c>
      <c r="CJ7" s="137">
        <v>5000</v>
      </c>
      <c r="CK7" s="138">
        <f>IFERROR(CJ7/CF7,"-")</f>
        <v>2500</v>
      </c>
      <c r="CL7" s="139">
        <v>1</v>
      </c>
      <c r="CM7" s="139"/>
      <c r="CN7" s="139"/>
      <c r="CO7" s="140">
        <v>2</v>
      </c>
      <c r="CP7" s="141">
        <v>18000</v>
      </c>
      <c r="CQ7" s="141">
        <v>13000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72</v>
      </c>
      <c r="I8" s="205" t="s">
        <v>73</v>
      </c>
      <c r="J8" s="188"/>
      <c r="K8" s="81">
        <v>16</v>
      </c>
      <c r="L8" s="81">
        <v>0</v>
      </c>
      <c r="M8" s="81">
        <v>67</v>
      </c>
      <c r="N8" s="91">
        <v>6</v>
      </c>
      <c r="O8" s="92">
        <v>0</v>
      </c>
      <c r="P8" s="93">
        <f>N8+O8</f>
        <v>6</v>
      </c>
      <c r="Q8" s="82">
        <f>IFERROR(P8/M8,"-")</f>
        <v>0.08955223880597</v>
      </c>
      <c r="R8" s="81">
        <v>1</v>
      </c>
      <c r="S8" s="81">
        <v>1</v>
      </c>
      <c r="T8" s="82">
        <f>IFERROR(S8/(O8+P8),"-")</f>
        <v>0.16666666666667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44</v>
      </c>
      <c r="L9" s="81">
        <v>31</v>
      </c>
      <c r="M9" s="81">
        <v>14</v>
      </c>
      <c r="N9" s="91">
        <v>6</v>
      </c>
      <c r="O9" s="92">
        <v>0</v>
      </c>
      <c r="P9" s="93">
        <f>N9+O9</f>
        <v>6</v>
      </c>
      <c r="Q9" s="82">
        <f>IFERROR(P9/M9,"-")</f>
        <v>0.42857142857143</v>
      </c>
      <c r="R9" s="81">
        <v>0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0.16666666666667</v>
      </c>
      <c r="X9" s="186">
        <v>15000</v>
      </c>
      <c r="Y9" s="187">
        <f>IFERROR(X9/P9,"-")</f>
        <v>2500</v>
      </c>
      <c r="Z9" s="187">
        <f>IFERROR(X9/V9,"-")</f>
        <v>15000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0.16666666666667</v>
      </c>
      <c r="CH9" s="135">
        <v>1</v>
      </c>
      <c r="CI9" s="136">
        <f>IFERROR(CH9/CF9,"-")</f>
        <v>1</v>
      </c>
      <c r="CJ9" s="137">
        <v>15000</v>
      </c>
      <c r="CK9" s="138">
        <f>IFERROR(CJ9/CF9,"-")</f>
        <v>15000</v>
      </c>
      <c r="CL9" s="139"/>
      <c r="CM9" s="139"/>
      <c r="CN9" s="139">
        <v>1</v>
      </c>
      <c r="CO9" s="140">
        <v>1</v>
      </c>
      <c r="CP9" s="141">
        <v>15000</v>
      </c>
      <c r="CQ9" s="141">
        <v>15000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64</v>
      </c>
      <c r="G10" s="203" t="s">
        <v>71</v>
      </c>
      <c r="H10" s="90" t="s">
        <v>72</v>
      </c>
      <c r="I10" s="205" t="s">
        <v>78</v>
      </c>
      <c r="J10" s="188"/>
      <c r="K10" s="81">
        <v>10</v>
      </c>
      <c r="L10" s="81">
        <v>0</v>
      </c>
      <c r="M10" s="81">
        <v>56</v>
      </c>
      <c r="N10" s="91">
        <v>4</v>
      </c>
      <c r="O10" s="92">
        <v>0</v>
      </c>
      <c r="P10" s="93">
        <f>N10+O10</f>
        <v>4</v>
      </c>
      <c r="Q10" s="82">
        <f>IFERROR(P10/M10,"-")</f>
        <v>0.071428571428571</v>
      </c>
      <c r="R10" s="81">
        <v>1</v>
      </c>
      <c r="S10" s="81">
        <v>1</v>
      </c>
      <c r="T10" s="82">
        <f>IFERROR(S10/(O10+P10),"-")</f>
        <v>0.25</v>
      </c>
      <c r="U10" s="182"/>
      <c r="V10" s="84">
        <v>2</v>
      </c>
      <c r="W10" s="82">
        <f>IF(P10=0,"-",V10/P10)</f>
        <v>0.5</v>
      </c>
      <c r="X10" s="186">
        <v>13000</v>
      </c>
      <c r="Y10" s="187">
        <f>IFERROR(X10/P10,"-")</f>
        <v>3250</v>
      </c>
      <c r="Z10" s="187">
        <f>IFERROR(X10/V10,"-")</f>
        <v>6500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>
        <v>1</v>
      </c>
      <c r="BH10" s="114">
        <f>IFERROR(BG10/BE10,"-")</f>
        <v>1</v>
      </c>
      <c r="BI10" s="115">
        <v>3000</v>
      </c>
      <c r="BJ10" s="116">
        <f>IFERROR(BI10/BE10,"-")</f>
        <v>3000</v>
      </c>
      <c r="BK10" s="117">
        <v>1</v>
      </c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3</v>
      </c>
      <c r="BX10" s="127">
        <f>IF(P10=0,"",IF(BW10=0,"",(BW10/P10)))</f>
        <v>0.75</v>
      </c>
      <c r="BY10" s="128">
        <v>1</v>
      </c>
      <c r="BZ10" s="129">
        <f>IFERROR(BY10/BW10,"-")</f>
        <v>0.33333333333333</v>
      </c>
      <c r="CA10" s="130">
        <v>10000</v>
      </c>
      <c r="CB10" s="131">
        <f>IFERROR(CA10/BW10,"-")</f>
        <v>3333.3333333333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13000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41</v>
      </c>
      <c r="L11" s="81">
        <v>32</v>
      </c>
      <c r="M11" s="81">
        <v>15</v>
      </c>
      <c r="N11" s="91">
        <v>8</v>
      </c>
      <c r="O11" s="92">
        <v>0</v>
      </c>
      <c r="P11" s="93">
        <f>N11+O11</f>
        <v>8</v>
      </c>
      <c r="Q11" s="82">
        <f>IFERROR(P11/M11,"-")</f>
        <v>0.53333333333333</v>
      </c>
      <c r="R11" s="81">
        <v>2</v>
      </c>
      <c r="S11" s="81">
        <v>2</v>
      </c>
      <c r="T11" s="82">
        <f>IFERROR(S11/(O11+P11),"-")</f>
        <v>0.25</v>
      </c>
      <c r="U11" s="182"/>
      <c r="V11" s="84">
        <v>4</v>
      </c>
      <c r="W11" s="82">
        <f>IF(P11=0,"-",V11/P11)</f>
        <v>0.5</v>
      </c>
      <c r="X11" s="186">
        <v>105000</v>
      </c>
      <c r="Y11" s="187">
        <f>IFERROR(X11/P11,"-")</f>
        <v>13125</v>
      </c>
      <c r="Z11" s="187">
        <f>IFERROR(X11/V11,"-")</f>
        <v>26250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0.375</v>
      </c>
      <c r="BG11" s="112">
        <v>2</v>
      </c>
      <c r="BH11" s="114">
        <f>IFERROR(BG11/BE11,"-")</f>
        <v>0.66666666666667</v>
      </c>
      <c r="BI11" s="115">
        <v>24000</v>
      </c>
      <c r="BJ11" s="116">
        <f>IFERROR(BI11/BE11,"-")</f>
        <v>8000</v>
      </c>
      <c r="BK11" s="117">
        <v>1</v>
      </c>
      <c r="BL11" s="117"/>
      <c r="BM11" s="117">
        <v>1</v>
      </c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4</v>
      </c>
      <c r="BX11" s="127">
        <f>IF(P11=0,"",IF(BW11=0,"",(BW11/P11)))</f>
        <v>0.5</v>
      </c>
      <c r="BY11" s="128">
        <v>2</v>
      </c>
      <c r="BZ11" s="129">
        <f>IFERROR(BY11/BW11,"-")</f>
        <v>0.5</v>
      </c>
      <c r="CA11" s="130">
        <v>81000</v>
      </c>
      <c r="CB11" s="131">
        <f>IFERROR(CA11/BW11,"-")</f>
        <v>20250</v>
      </c>
      <c r="CC11" s="132"/>
      <c r="CD11" s="132"/>
      <c r="CE11" s="132">
        <v>2</v>
      </c>
      <c r="CF11" s="133">
        <v>1</v>
      </c>
      <c r="CG11" s="134">
        <f>IF(P11=0,"",IF(CF11=0,"",(CF11/P11)))</f>
        <v>0.125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4</v>
      </c>
      <c r="CP11" s="141">
        <v>105000</v>
      </c>
      <c r="CQ11" s="141">
        <v>58000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1.7450666666667</v>
      </c>
      <c r="B12" s="203" t="s">
        <v>80</v>
      </c>
      <c r="C12" s="203"/>
      <c r="D12" s="203" t="s">
        <v>81</v>
      </c>
      <c r="E12" s="203" t="s">
        <v>82</v>
      </c>
      <c r="F12" s="203" t="s">
        <v>64</v>
      </c>
      <c r="G12" s="203" t="s">
        <v>65</v>
      </c>
      <c r="H12" s="90" t="s">
        <v>83</v>
      </c>
      <c r="I12" s="90" t="s">
        <v>84</v>
      </c>
      <c r="J12" s="188">
        <v>375000</v>
      </c>
      <c r="K12" s="81">
        <v>9</v>
      </c>
      <c r="L12" s="81">
        <v>0</v>
      </c>
      <c r="M12" s="81">
        <v>46</v>
      </c>
      <c r="N12" s="91">
        <v>3</v>
      </c>
      <c r="O12" s="92">
        <v>0</v>
      </c>
      <c r="P12" s="93">
        <f>N12+O12</f>
        <v>3</v>
      </c>
      <c r="Q12" s="82">
        <f>IFERROR(P12/M12,"-")</f>
        <v>0.065217391304348</v>
      </c>
      <c r="R12" s="81">
        <v>0</v>
      </c>
      <c r="S12" s="81">
        <v>0</v>
      </c>
      <c r="T12" s="82">
        <f>IFERROR(S12/(O12+P12),"-")</f>
        <v>0</v>
      </c>
      <c r="U12" s="182">
        <f>IFERROR(J12/SUM(P12:P19),"-")</f>
        <v>8333.3333333333</v>
      </c>
      <c r="V12" s="84">
        <v>1</v>
      </c>
      <c r="W12" s="82">
        <f>IF(P12=0,"-",V12/P12)</f>
        <v>0.33333333333333</v>
      </c>
      <c r="X12" s="186">
        <v>3000</v>
      </c>
      <c r="Y12" s="187">
        <f>IFERROR(X12/P12,"-")</f>
        <v>1000</v>
      </c>
      <c r="Z12" s="187">
        <f>IFERROR(X12/V12,"-")</f>
        <v>3000</v>
      </c>
      <c r="AA12" s="188">
        <f>SUM(X12:X19)-SUM(J12:J19)</f>
        <v>279400</v>
      </c>
      <c r="AB12" s="85">
        <f>SUM(X12:X19)/SUM(J12:J19)</f>
        <v>1.7450666666667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0.33333333333333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0.33333333333333</v>
      </c>
      <c r="CH12" s="135">
        <v>1</v>
      </c>
      <c r="CI12" s="136">
        <f>IFERROR(CH12/CF12,"-")</f>
        <v>1</v>
      </c>
      <c r="CJ12" s="137">
        <v>3000</v>
      </c>
      <c r="CK12" s="138">
        <f>IFERROR(CJ12/CF12,"-")</f>
        <v>3000</v>
      </c>
      <c r="CL12" s="139">
        <v>1</v>
      </c>
      <c r="CM12" s="139"/>
      <c r="CN12" s="139"/>
      <c r="CO12" s="140">
        <v>1</v>
      </c>
      <c r="CP12" s="141">
        <v>3000</v>
      </c>
      <c r="CQ12" s="141">
        <v>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86</v>
      </c>
      <c r="E13" s="203" t="s">
        <v>87</v>
      </c>
      <c r="F13" s="203" t="s">
        <v>64</v>
      </c>
      <c r="G13" s="203"/>
      <c r="H13" s="90" t="s">
        <v>83</v>
      </c>
      <c r="I13" s="90" t="s">
        <v>88</v>
      </c>
      <c r="J13" s="188"/>
      <c r="K13" s="81">
        <v>30</v>
      </c>
      <c r="L13" s="81">
        <v>0</v>
      </c>
      <c r="M13" s="81">
        <v>97</v>
      </c>
      <c r="N13" s="91">
        <v>7</v>
      </c>
      <c r="O13" s="92">
        <v>0</v>
      </c>
      <c r="P13" s="93">
        <f>N13+O13</f>
        <v>7</v>
      </c>
      <c r="Q13" s="82">
        <f>IFERROR(P13/M13,"-")</f>
        <v>0.072164948453608</v>
      </c>
      <c r="R13" s="81">
        <v>3</v>
      </c>
      <c r="S13" s="81">
        <v>0</v>
      </c>
      <c r="T13" s="82">
        <f>IFERROR(S13/(O13+P13),"-")</f>
        <v>0</v>
      </c>
      <c r="U13" s="182"/>
      <c r="V13" s="84">
        <v>3</v>
      </c>
      <c r="W13" s="82">
        <f>IF(P13=0,"-",V13/P13)</f>
        <v>0.42857142857143</v>
      </c>
      <c r="X13" s="186">
        <v>88000</v>
      </c>
      <c r="Y13" s="187">
        <f>IFERROR(X13/P13,"-")</f>
        <v>12571.428571429</v>
      </c>
      <c r="Z13" s="187">
        <f>IFERROR(X13/V13,"-")</f>
        <v>29333.333333333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0.14285714285714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3</v>
      </c>
      <c r="BO13" s="120">
        <f>IF(P13=0,"",IF(BN13=0,"",(BN13/P13)))</f>
        <v>0.42857142857143</v>
      </c>
      <c r="BP13" s="121">
        <v>2</v>
      </c>
      <c r="BQ13" s="122">
        <f>IFERROR(BP13/BN13,"-")</f>
        <v>0.66666666666667</v>
      </c>
      <c r="BR13" s="123">
        <v>73000</v>
      </c>
      <c r="BS13" s="124">
        <f>IFERROR(BR13/BN13,"-")</f>
        <v>24333.333333333</v>
      </c>
      <c r="BT13" s="125">
        <v>1</v>
      </c>
      <c r="BU13" s="125"/>
      <c r="BV13" s="125">
        <v>1</v>
      </c>
      <c r="BW13" s="126">
        <v>3</v>
      </c>
      <c r="BX13" s="127">
        <f>IF(P13=0,"",IF(BW13=0,"",(BW13/P13)))</f>
        <v>0.42857142857143</v>
      </c>
      <c r="BY13" s="128">
        <v>1</v>
      </c>
      <c r="BZ13" s="129">
        <f>IFERROR(BY13/BW13,"-")</f>
        <v>0.33333333333333</v>
      </c>
      <c r="CA13" s="130">
        <v>15000</v>
      </c>
      <c r="CB13" s="131">
        <f>IFERROR(CA13/BW13,"-")</f>
        <v>5000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88000</v>
      </c>
      <c r="CQ13" s="141">
        <v>58000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90</v>
      </c>
      <c r="E14" s="203" t="s">
        <v>91</v>
      </c>
      <c r="F14" s="203" t="s">
        <v>64</v>
      </c>
      <c r="G14" s="203"/>
      <c r="H14" s="90" t="s">
        <v>83</v>
      </c>
      <c r="I14" s="90" t="s">
        <v>92</v>
      </c>
      <c r="J14" s="188"/>
      <c r="K14" s="81">
        <v>6</v>
      </c>
      <c r="L14" s="81">
        <v>0</v>
      </c>
      <c r="M14" s="81">
        <v>15</v>
      </c>
      <c r="N14" s="91">
        <v>3</v>
      </c>
      <c r="O14" s="92">
        <v>0</v>
      </c>
      <c r="P14" s="93">
        <f>N14+O14</f>
        <v>3</v>
      </c>
      <c r="Q14" s="82">
        <f>IFERROR(P14/M14,"-")</f>
        <v>0.2</v>
      </c>
      <c r="R14" s="81">
        <v>0</v>
      </c>
      <c r="S14" s="81">
        <v>1</v>
      </c>
      <c r="T14" s="82">
        <f>IFERROR(S14/(O14+P14),"-")</f>
        <v>0.33333333333333</v>
      </c>
      <c r="U14" s="182"/>
      <c r="V14" s="84">
        <v>2</v>
      </c>
      <c r="W14" s="82">
        <f>IF(P14=0,"-",V14/P14)</f>
        <v>0.66666666666667</v>
      </c>
      <c r="X14" s="186">
        <v>20000</v>
      </c>
      <c r="Y14" s="187">
        <f>IFERROR(X14/P14,"-")</f>
        <v>6666.6666666667</v>
      </c>
      <c r="Z14" s="187">
        <f>IFERROR(X14/V14,"-")</f>
        <v>10000</v>
      </c>
      <c r="AA14" s="188"/>
      <c r="AB14" s="85"/>
      <c r="AC14" s="79"/>
      <c r="AD14" s="94">
        <v>2</v>
      </c>
      <c r="AE14" s="95">
        <f>IF(P14=0,"",IF(AD14=0,"",(AD14/P14)))</f>
        <v>0.66666666666667</v>
      </c>
      <c r="AF14" s="94">
        <v>2</v>
      </c>
      <c r="AG14" s="96">
        <f>IFERROR(AF14/AD14,"-")</f>
        <v>1</v>
      </c>
      <c r="AH14" s="97">
        <v>20000</v>
      </c>
      <c r="AI14" s="98">
        <f>IFERROR(AH14/AD14,"-")</f>
        <v>10000</v>
      </c>
      <c r="AJ14" s="99">
        <v>1</v>
      </c>
      <c r="AK14" s="99"/>
      <c r="AL14" s="99">
        <v>1</v>
      </c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0.33333333333333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20000</v>
      </c>
      <c r="CQ14" s="141">
        <v>15000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93</v>
      </c>
      <c r="C15" s="203"/>
      <c r="D15" s="203" t="s">
        <v>94</v>
      </c>
      <c r="E15" s="203" t="s">
        <v>94</v>
      </c>
      <c r="F15" s="203" t="s">
        <v>69</v>
      </c>
      <c r="G15" s="203"/>
      <c r="H15" s="90"/>
      <c r="I15" s="90"/>
      <c r="J15" s="188"/>
      <c r="K15" s="81">
        <v>102</v>
      </c>
      <c r="L15" s="81">
        <v>58</v>
      </c>
      <c r="M15" s="81">
        <v>69</v>
      </c>
      <c r="N15" s="91">
        <v>12</v>
      </c>
      <c r="O15" s="92">
        <v>0</v>
      </c>
      <c r="P15" s="93">
        <f>N15+O15</f>
        <v>12</v>
      </c>
      <c r="Q15" s="82">
        <f>IFERROR(P15/M15,"-")</f>
        <v>0.17391304347826</v>
      </c>
      <c r="R15" s="81">
        <v>8</v>
      </c>
      <c r="S15" s="81">
        <v>0</v>
      </c>
      <c r="T15" s="82">
        <f>IFERROR(S15/(O15+P15),"-")</f>
        <v>0</v>
      </c>
      <c r="U15" s="182"/>
      <c r="V15" s="84">
        <v>7</v>
      </c>
      <c r="W15" s="82">
        <f>IF(P15=0,"-",V15/P15)</f>
        <v>0.58333333333333</v>
      </c>
      <c r="X15" s="186">
        <v>302000</v>
      </c>
      <c r="Y15" s="187">
        <f>IFERROR(X15/P15,"-")</f>
        <v>25166.666666667</v>
      </c>
      <c r="Z15" s="187">
        <f>IFERROR(X15/V15,"-")</f>
        <v>43142.857142857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0.16666666666667</v>
      </c>
      <c r="BP15" s="121">
        <v>1</v>
      </c>
      <c r="BQ15" s="122">
        <f>IFERROR(BP15/BN15,"-")</f>
        <v>0.5</v>
      </c>
      <c r="BR15" s="123">
        <v>43000</v>
      </c>
      <c r="BS15" s="124">
        <f>IFERROR(BR15/BN15,"-")</f>
        <v>21500</v>
      </c>
      <c r="BT15" s="125"/>
      <c r="BU15" s="125"/>
      <c r="BV15" s="125">
        <v>1</v>
      </c>
      <c r="BW15" s="126">
        <v>6</v>
      </c>
      <c r="BX15" s="127">
        <f>IF(P15=0,"",IF(BW15=0,"",(BW15/P15)))</f>
        <v>0.5</v>
      </c>
      <c r="BY15" s="128">
        <v>3</v>
      </c>
      <c r="BZ15" s="129">
        <f>IFERROR(BY15/BW15,"-")</f>
        <v>0.5</v>
      </c>
      <c r="CA15" s="130">
        <v>59000</v>
      </c>
      <c r="CB15" s="131">
        <f>IFERROR(CA15/BW15,"-")</f>
        <v>9833.3333333333</v>
      </c>
      <c r="CC15" s="132">
        <v>1</v>
      </c>
      <c r="CD15" s="132"/>
      <c r="CE15" s="132">
        <v>2</v>
      </c>
      <c r="CF15" s="133">
        <v>4</v>
      </c>
      <c r="CG15" s="134">
        <f>IF(P15=0,"",IF(CF15=0,"",(CF15/P15)))</f>
        <v>0.33333333333333</v>
      </c>
      <c r="CH15" s="135">
        <v>3</v>
      </c>
      <c r="CI15" s="136">
        <f>IFERROR(CH15/CF15,"-")</f>
        <v>0.75</v>
      </c>
      <c r="CJ15" s="137">
        <v>200000</v>
      </c>
      <c r="CK15" s="138">
        <f>IFERROR(CJ15/CF15,"-")</f>
        <v>50000</v>
      </c>
      <c r="CL15" s="139">
        <v>1</v>
      </c>
      <c r="CM15" s="139"/>
      <c r="CN15" s="139">
        <v>2</v>
      </c>
      <c r="CO15" s="140">
        <v>7</v>
      </c>
      <c r="CP15" s="141">
        <v>302000</v>
      </c>
      <c r="CQ15" s="141">
        <v>137000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 t="s">
        <v>96</v>
      </c>
      <c r="E16" s="203" t="s">
        <v>82</v>
      </c>
      <c r="F16" s="203" t="s">
        <v>64</v>
      </c>
      <c r="G16" s="203" t="s">
        <v>71</v>
      </c>
      <c r="H16" s="90" t="s">
        <v>83</v>
      </c>
      <c r="I16" s="90" t="s">
        <v>84</v>
      </c>
      <c r="J16" s="188"/>
      <c r="K16" s="81">
        <v>12</v>
      </c>
      <c r="L16" s="81">
        <v>0</v>
      </c>
      <c r="M16" s="81">
        <v>39</v>
      </c>
      <c r="N16" s="91">
        <v>2</v>
      </c>
      <c r="O16" s="92">
        <v>0</v>
      </c>
      <c r="P16" s="93">
        <f>N16+O16</f>
        <v>2</v>
      </c>
      <c r="Q16" s="82">
        <f>IFERROR(P16/M16,"-")</f>
        <v>0.051282051282051</v>
      </c>
      <c r="R16" s="81">
        <v>1</v>
      </c>
      <c r="S16" s="81">
        <v>1</v>
      </c>
      <c r="T16" s="82">
        <f>IFERROR(S16/(O16+P16),"-")</f>
        <v>0.5</v>
      </c>
      <c r="U16" s="182"/>
      <c r="V16" s="84">
        <v>1</v>
      </c>
      <c r="W16" s="82">
        <f>IF(P16=0,"-",V16/P16)</f>
        <v>0.5</v>
      </c>
      <c r="X16" s="186">
        <v>3000</v>
      </c>
      <c r="Y16" s="187">
        <f>IFERROR(X16/P16,"-")</f>
        <v>1500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0.5</v>
      </c>
      <c r="BG16" s="112">
        <v>1</v>
      </c>
      <c r="BH16" s="114">
        <f>IFERROR(BG16/BE16,"-")</f>
        <v>1</v>
      </c>
      <c r="BI16" s="115">
        <v>3000</v>
      </c>
      <c r="BJ16" s="116">
        <f>IFERROR(BI16/BE16,"-")</f>
        <v>3000</v>
      </c>
      <c r="BK16" s="117">
        <v>1</v>
      </c>
      <c r="BL16" s="117"/>
      <c r="BM16" s="117"/>
      <c r="BN16" s="119">
        <v>1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97</v>
      </c>
      <c r="C17" s="203"/>
      <c r="D17" s="203" t="s">
        <v>86</v>
      </c>
      <c r="E17" s="203" t="s">
        <v>87</v>
      </c>
      <c r="F17" s="203" t="s">
        <v>64</v>
      </c>
      <c r="G17" s="203"/>
      <c r="H17" s="90" t="s">
        <v>83</v>
      </c>
      <c r="I17" s="90" t="s">
        <v>88</v>
      </c>
      <c r="J17" s="188"/>
      <c r="K17" s="81">
        <v>21</v>
      </c>
      <c r="L17" s="81">
        <v>0</v>
      </c>
      <c r="M17" s="81">
        <v>117</v>
      </c>
      <c r="N17" s="91">
        <v>6</v>
      </c>
      <c r="O17" s="92">
        <v>0</v>
      </c>
      <c r="P17" s="93">
        <f>N17+O17</f>
        <v>6</v>
      </c>
      <c r="Q17" s="82">
        <f>IFERROR(P17/M17,"-")</f>
        <v>0.051282051282051</v>
      </c>
      <c r="R17" s="81">
        <v>1</v>
      </c>
      <c r="S17" s="81">
        <v>3</v>
      </c>
      <c r="T17" s="82">
        <f>IFERROR(S17/(O17+P17),"-")</f>
        <v>0.5</v>
      </c>
      <c r="U17" s="182"/>
      <c r="V17" s="84">
        <v>2</v>
      </c>
      <c r="W17" s="82">
        <f>IF(P17=0,"-",V17/P17)</f>
        <v>0.33333333333333</v>
      </c>
      <c r="X17" s="186">
        <v>21000</v>
      </c>
      <c r="Y17" s="187">
        <f>IFERROR(X17/P17,"-")</f>
        <v>3500</v>
      </c>
      <c r="Z17" s="187">
        <f>IFERROR(X17/V17,"-")</f>
        <v>10500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0.16666666666667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0.33333333333333</v>
      </c>
      <c r="BP17" s="121">
        <v>1</v>
      </c>
      <c r="BQ17" s="122">
        <f>IFERROR(BP17/BN17,"-")</f>
        <v>0.5</v>
      </c>
      <c r="BR17" s="123">
        <v>18000</v>
      </c>
      <c r="BS17" s="124">
        <f>IFERROR(BR17/BN17,"-")</f>
        <v>9000</v>
      </c>
      <c r="BT17" s="125"/>
      <c r="BU17" s="125"/>
      <c r="BV17" s="125">
        <v>1</v>
      </c>
      <c r="BW17" s="126">
        <v>3</v>
      </c>
      <c r="BX17" s="127">
        <f>IF(P17=0,"",IF(BW17=0,"",(BW17/P17)))</f>
        <v>0.5</v>
      </c>
      <c r="BY17" s="128">
        <v>1</v>
      </c>
      <c r="BZ17" s="129">
        <f>IFERROR(BY17/BW17,"-")</f>
        <v>0.33333333333333</v>
      </c>
      <c r="CA17" s="130">
        <v>3000</v>
      </c>
      <c r="CB17" s="131">
        <f>IFERROR(CA17/BW17,"-")</f>
        <v>1000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21000</v>
      </c>
      <c r="CQ17" s="141">
        <v>18000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90</v>
      </c>
      <c r="E18" s="203" t="s">
        <v>91</v>
      </c>
      <c r="F18" s="203" t="s">
        <v>64</v>
      </c>
      <c r="G18" s="203"/>
      <c r="H18" s="90" t="s">
        <v>83</v>
      </c>
      <c r="I18" s="90" t="s">
        <v>92</v>
      </c>
      <c r="J18" s="188"/>
      <c r="K18" s="81">
        <v>8</v>
      </c>
      <c r="L18" s="81">
        <v>0</v>
      </c>
      <c r="M18" s="81">
        <v>39</v>
      </c>
      <c r="N18" s="91">
        <v>2</v>
      </c>
      <c r="O18" s="92">
        <v>0</v>
      </c>
      <c r="P18" s="93">
        <f>N18+O18</f>
        <v>2</v>
      </c>
      <c r="Q18" s="82">
        <f>IFERROR(P18/M18,"-")</f>
        <v>0.051282051282051</v>
      </c>
      <c r="R18" s="81">
        <v>0</v>
      </c>
      <c r="S18" s="81">
        <v>1</v>
      </c>
      <c r="T18" s="82">
        <f>IFERROR(S18/(O18+P18),"-")</f>
        <v>0.5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 t="s">
        <v>94</v>
      </c>
      <c r="E19" s="203" t="s">
        <v>94</v>
      </c>
      <c r="F19" s="203" t="s">
        <v>69</v>
      </c>
      <c r="G19" s="203"/>
      <c r="H19" s="90"/>
      <c r="I19" s="90"/>
      <c r="J19" s="188"/>
      <c r="K19" s="81">
        <v>155</v>
      </c>
      <c r="L19" s="81">
        <v>57</v>
      </c>
      <c r="M19" s="81">
        <v>32</v>
      </c>
      <c r="N19" s="91">
        <v>10</v>
      </c>
      <c r="O19" s="92">
        <v>0</v>
      </c>
      <c r="P19" s="93">
        <f>N19+O19</f>
        <v>10</v>
      </c>
      <c r="Q19" s="82">
        <f>IFERROR(P19/M19,"-")</f>
        <v>0.3125</v>
      </c>
      <c r="R19" s="81">
        <v>3</v>
      </c>
      <c r="S19" s="81">
        <v>0</v>
      </c>
      <c r="T19" s="82">
        <f>IFERROR(S19/(O19+P19),"-")</f>
        <v>0</v>
      </c>
      <c r="U19" s="182"/>
      <c r="V19" s="84">
        <v>5</v>
      </c>
      <c r="W19" s="82">
        <f>IF(P19=0,"-",V19/P19)</f>
        <v>0.5</v>
      </c>
      <c r="X19" s="186">
        <v>217400</v>
      </c>
      <c r="Y19" s="187">
        <f>IFERROR(X19/P19,"-")</f>
        <v>21740</v>
      </c>
      <c r="Z19" s="187">
        <f>IFERROR(X19/V19,"-")</f>
        <v>43480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4</v>
      </c>
      <c r="BO19" s="120">
        <f>IF(P19=0,"",IF(BN19=0,"",(BN19/P19)))</f>
        <v>0.4</v>
      </c>
      <c r="BP19" s="121">
        <v>1</v>
      </c>
      <c r="BQ19" s="122">
        <f>IFERROR(BP19/BN19,"-")</f>
        <v>0.25</v>
      </c>
      <c r="BR19" s="123">
        <v>5000</v>
      </c>
      <c r="BS19" s="124">
        <f>IFERROR(BR19/BN19,"-")</f>
        <v>1250</v>
      </c>
      <c r="BT19" s="125">
        <v>1</v>
      </c>
      <c r="BU19" s="125"/>
      <c r="BV19" s="125"/>
      <c r="BW19" s="126">
        <v>4</v>
      </c>
      <c r="BX19" s="127">
        <f>IF(P19=0,"",IF(BW19=0,"",(BW19/P19)))</f>
        <v>0.4</v>
      </c>
      <c r="BY19" s="128">
        <v>4</v>
      </c>
      <c r="BZ19" s="129">
        <f>IFERROR(BY19/BW19,"-")</f>
        <v>1</v>
      </c>
      <c r="CA19" s="130">
        <v>212400</v>
      </c>
      <c r="CB19" s="131">
        <f>IFERROR(CA19/BW19,"-")</f>
        <v>53100</v>
      </c>
      <c r="CC19" s="132">
        <v>1</v>
      </c>
      <c r="CD19" s="132"/>
      <c r="CE19" s="132">
        <v>3</v>
      </c>
      <c r="CF19" s="133">
        <v>1</v>
      </c>
      <c r="CG19" s="134">
        <f>IF(P19=0,"",IF(CF19=0,"",(CF19/P19)))</f>
        <v>0.1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5</v>
      </c>
      <c r="CP19" s="141">
        <v>217400</v>
      </c>
      <c r="CQ19" s="141">
        <v>100000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0.26666666666667</v>
      </c>
      <c r="B20" s="203" t="s">
        <v>100</v>
      </c>
      <c r="C20" s="203"/>
      <c r="D20" s="203" t="s">
        <v>101</v>
      </c>
      <c r="E20" s="203" t="s">
        <v>102</v>
      </c>
      <c r="F20" s="203" t="s">
        <v>64</v>
      </c>
      <c r="G20" s="203" t="s">
        <v>103</v>
      </c>
      <c r="H20" s="90" t="s">
        <v>104</v>
      </c>
      <c r="I20" s="204" t="s">
        <v>105</v>
      </c>
      <c r="J20" s="188">
        <v>30000</v>
      </c>
      <c r="K20" s="81">
        <v>0</v>
      </c>
      <c r="L20" s="81">
        <v>0</v>
      </c>
      <c r="M20" s="81">
        <v>14</v>
      </c>
      <c r="N20" s="91">
        <v>1</v>
      </c>
      <c r="O20" s="92">
        <v>0</v>
      </c>
      <c r="P20" s="93">
        <f>N20+O20</f>
        <v>1</v>
      </c>
      <c r="Q20" s="82">
        <f>IFERROR(P20/M20,"-")</f>
        <v>0.071428571428571</v>
      </c>
      <c r="R20" s="81">
        <v>0</v>
      </c>
      <c r="S20" s="81">
        <v>0</v>
      </c>
      <c r="T20" s="82">
        <f>IFERROR(S20/(O20+P20),"-")</f>
        <v>0</v>
      </c>
      <c r="U20" s="182">
        <f>IFERROR(J20/SUM(P20:P21),"-")</f>
        <v>15000</v>
      </c>
      <c r="V20" s="84">
        <v>1</v>
      </c>
      <c r="W20" s="82">
        <f>IF(P20=0,"-",V20/P20)</f>
        <v>1</v>
      </c>
      <c r="X20" s="186">
        <v>5000</v>
      </c>
      <c r="Y20" s="187">
        <f>IFERROR(X20/P20,"-")</f>
        <v>5000</v>
      </c>
      <c r="Z20" s="187">
        <f>IFERROR(X20/V20,"-")</f>
        <v>5000</v>
      </c>
      <c r="AA20" s="188">
        <f>SUM(X20:X21)-SUM(J20:J21)</f>
        <v>-22000</v>
      </c>
      <c r="AB20" s="85">
        <f>SUM(X20:X21)/SUM(J20:J21)</f>
        <v>0.26666666666667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1</v>
      </c>
      <c r="AX20" s="106">
        <v>1</v>
      </c>
      <c r="AY20" s="108">
        <f>IFERROR(AX20/AV20,"-")</f>
        <v>1</v>
      </c>
      <c r="AZ20" s="109">
        <v>5000</v>
      </c>
      <c r="BA20" s="110">
        <f>IFERROR(AZ20/AV20,"-")</f>
        <v>5000</v>
      </c>
      <c r="BB20" s="111">
        <v>1</v>
      </c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5000</v>
      </c>
      <c r="CQ20" s="141">
        <v>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101</v>
      </c>
      <c r="E21" s="203" t="s">
        <v>102</v>
      </c>
      <c r="F21" s="203" t="s">
        <v>69</v>
      </c>
      <c r="G21" s="203"/>
      <c r="H21" s="90"/>
      <c r="I21" s="90"/>
      <c r="J21" s="188"/>
      <c r="K21" s="81">
        <v>8</v>
      </c>
      <c r="L21" s="81">
        <v>8</v>
      </c>
      <c r="M21" s="81">
        <v>1</v>
      </c>
      <c r="N21" s="91">
        <v>1</v>
      </c>
      <c r="O21" s="92">
        <v>0</v>
      </c>
      <c r="P21" s="93">
        <f>N21+O21</f>
        <v>1</v>
      </c>
      <c r="Q21" s="82">
        <f>IFERROR(P21/M21,"-")</f>
        <v>1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1</v>
      </c>
      <c r="X21" s="186">
        <v>3000</v>
      </c>
      <c r="Y21" s="187">
        <f>IFERROR(X21/P21,"-")</f>
        <v>3000</v>
      </c>
      <c r="Z21" s="187">
        <f>IFERROR(X21/V21,"-")</f>
        <v>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>
        <v>1</v>
      </c>
      <c r="BQ21" s="122">
        <f>IFERROR(BP21/BN21,"-")</f>
        <v>1</v>
      </c>
      <c r="BR21" s="123">
        <v>3000</v>
      </c>
      <c r="BS21" s="124">
        <f>IFERROR(BR21/BN21,"-")</f>
        <v>3000</v>
      </c>
      <c r="BT21" s="125">
        <v>1</v>
      </c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0.76666666666667</v>
      </c>
      <c r="B22" s="203" t="s">
        <v>107</v>
      </c>
      <c r="C22" s="203"/>
      <c r="D22" s="203" t="s">
        <v>108</v>
      </c>
      <c r="E22" s="203" t="s">
        <v>87</v>
      </c>
      <c r="F22" s="203" t="s">
        <v>64</v>
      </c>
      <c r="G22" s="203" t="s">
        <v>103</v>
      </c>
      <c r="H22" s="90" t="s">
        <v>104</v>
      </c>
      <c r="I22" s="205" t="s">
        <v>78</v>
      </c>
      <c r="J22" s="188">
        <v>30000</v>
      </c>
      <c r="K22" s="81">
        <v>2</v>
      </c>
      <c r="L22" s="81">
        <v>0</v>
      </c>
      <c r="M22" s="81">
        <v>29</v>
      </c>
      <c r="N22" s="91">
        <v>1</v>
      </c>
      <c r="O22" s="92">
        <v>0</v>
      </c>
      <c r="P22" s="93">
        <f>N22+O22</f>
        <v>1</v>
      </c>
      <c r="Q22" s="82">
        <f>IFERROR(P22/M22,"-")</f>
        <v>0.03448275862069</v>
      </c>
      <c r="R22" s="81">
        <v>1</v>
      </c>
      <c r="S22" s="81">
        <v>0</v>
      </c>
      <c r="T22" s="82">
        <f>IFERROR(S22/(O22+P22),"-")</f>
        <v>0</v>
      </c>
      <c r="U22" s="182">
        <f>IFERROR(J22/SUM(P22:P23),"-")</f>
        <v>30000</v>
      </c>
      <c r="V22" s="84">
        <v>1</v>
      </c>
      <c r="W22" s="82">
        <f>IF(P22=0,"-",V22/P22)</f>
        <v>1</v>
      </c>
      <c r="X22" s="186">
        <v>23000</v>
      </c>
      <c r="Y22" s="187">
        <f>IFERROR(X22/P22,"-")</f>
        <v>23000</v>
      </c>
      <c r="Z22" s="187">
        <f>IFERROR(X22/V22,"-")</f>
        <v>23000</v>
      </c>
      <c r="AA22" s="188">
        <f>SUM(X22:X23)-SUM(J22:J23)</f>
        <v>-7000</v>
      </c>
      <c r="AB22" s="85">
        <f>SUM(X22:X23)/SUM(J22:J23)</f>
        <v>0.76666666666667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>
        <v>1</v>
      </c>
      <c r="BQ22" s="122">
        <f>IFERROR(BP22/BN22,"-")</f>
        <v>1</v>
      </c>
      <c r="BR22" s="123">
        <v>23000</v>
      </c>
      <c r="BS22" s="124">
        <f>IFERROR(BR22/BN22,"-")</f>
        <v>23000</v>
      </c>
      <c r="BT22" s="125"/>
      <c r="BU22" s="125"/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23000</v>
      </c>
      <c r="CQ22" s="141">
        <v>23000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109</v>
      </c>
      <c r="C23" s="203"/>
      <c r="D23" s="203" t="s">
        <v>108</v>
      </c>
      <c r="E23" s="203" t="s">
        <v>87</v>
      </c>
      <c r="F23" s="203" t="s">
        <v>69</v>
      </c>
      <c r="G23" s="203"/>
      <c r="H23" s="90"/>
      <c r="I23" s="90"/>
      <c r="J23" s="188"/>
      <c r="K23" s="81">
        <v>10</v>
      </c>
      <c r="L23" s="81">
        <v>7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</v>
      </c>
      <c r="B24" s="203" t="s">
        <v>110</v>
      </c>
      <c r="C24" s="203"/>
      <c r="D24" s="203" t="s">
        <v>111</v>
      </c>
      <c r="E24" s="203" t="s">
        <v>91</v>
      </c>
      <c r="F24" s="203" t="s">
        <v>64</v>
      </c>
      <c r="G24" s="203" t="s">
        <v>103</v>
      </c>
      <c r="H24" s="90" t="s">
        <v>104</v>
      </c>
      <c r="I24" s="204" t="s">
        <v>67</v>
      </c>
      <c r="J24" s="188">
        <v>30000</v>
      </c>
      <c r="K24" s="81">
        <v>3</v>
      </c>
      <c r="L24" s="81">
        <v>0</v>
      </c>
      <c r="M24" s="81">
        <v>19</v>
      </c>
      <c r="N24" s="91">
        <v>1</v>
      </c>
      <c r="O24" s="92">
        <v>0</v>
      </c>
      <c r="P24" s="93">
        <f>N24+O24</f>
        <v>1</v>
      </c>
      <c r="Q24" s="82">
        <f>IFERROR(P24/M24,"-")</f>
        <v>0.052631578947368</v>
      </c>
      <c r="R24" s="81">
        <v>0</v>
      </c>
      <c r="S24" s="81">
        <v>0</v>
      </c>
      <c r="T24" s="82">
        <f>IFERROR(S24/(O24+P24),"-")</f>
        <v>0</v>
      </c>
      <c r="U24" s="182">
        <f>IFERROR(J24/SUM(P24:P25),"-")</f>
        <v>10000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-30000</v>
      </c>
      <c r="AB24" s="85">
        <f>SUM(X24:X25)/SUM(J24:J25)</f>
        <v>0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112</v>
      </c>
      <c r="C25" s="203"/>
      <c r="D25" s="203" t="s">
        <v>111</v>
      </c>
      <c r="E25" s="203" t="s">
        <v>91</v>
      </c>
      <c r="F25" s="203" t="s">
        <v>69</v>
      </c>
      <c r="G25" s="203"/>
      <c r="H25" s="90"/>
      <c r="I25" s="90"/>
      <c r="J25" s="188"/>
      <c r="K25" s="81">
        <v>15</v>
      </c>
      <c r="L25" s="81">
        <v>13</v>
      </c>
      <c r="M25" s="81">
        <v>5</v>
      </c>
      <c r="N25" s="91">
        <v>2</v>
      </c>
      <c r="O25" s="92">
        <v>0</v>
      </c>
      <c r="P25" s="93">
        <f>N25+O25</f>
        <v>2</v>
      </c>
      <c r="Q25" s="82">
        <f>IFERROR(P25/M25,"-")</f>
        <v>0.4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0.1</v>
      </c>
      <c r="B26" s="203" t="s">
        <v>113</v>
      </c>
      <c r="C26" s="203"/>
      <c r="D26" s="203" t="s">
        <v>114</v>
      </c>
      <c r="E26" s="203" t="s">
        <v>115</v>
      </c>
      <c r="F26" s="203" t="s">
        <v>64</v>
      </c>
      <c r="G26" s="203" t="s">
        <v>103</v>
      </c>
      <c r="H26" s="90" t="s">
        <v>104</v>
      </c>
      <c r="I26" s="205" t="s">
        <v>116</v>
      </c>
      <c r="J26" s="188">
        <v>30000</v>
      </c>
      <c r="K26" s="81">
        <v>10</v>
      </c>
      <c r="L26" s="81">
        <v>0</v>
      </c>
      <c r="M26" s="81">
        <v>42</v>
      </c>
      <c r="N26" s="91">
        <v>3</v>
      </c>
      <c r="O26" s="92">
        <v>0</v>
      </c>
      <c r="P26" s="93">
        <f>N26+O26</f>
        <v>3</v>
      </c>
      <c r="Q26" s="82">
        <f>IFERROR(P26/M26,"-")</f>
        <v>0.071428571428571</v>
      </c>
      <c r="R26" s="81">
        <v>0</v>
      </c>
      <c r="S26" s="81">
        <v>1</v>
      </c>
      <c r="T26" s="82">
        <f>IFERROR(S26/(O26+P26),"-")</f>
        <v>0.33333333333333</v>
      </c>
      <c r="U26" s="182">
        <f>IFERROR(J26/SUM(P26:P27),"-")</f>
        <v>6000</v>
      </c>
      <c r="V26" s="84">
        <v>1</v>
      </c>
      <c r="W26" s="82">
        <f>IF(P26=0,"-",V26/P26)</f>
        <v>0.33333333333333</v>
      </c>
      <c r="X26" s="186">
        <v>3000</v>
      </c>
      <c r="Y26" s="187">
        <f>IFERROR(X26/P26,"-")</f>
        <v>1000</v>
      </c>
      <c r="Z26" s="187">
        <f>IFERROR(X26/V26,"-")</f>
        <v>3000</v>
      </c>
      <c r="AA26" s="188">
        <f>SUM(X26:X27)-SUM(J26:J27)</f>
        <v>-27000</v>
      </c>
      <c r="AB26" s="85">
        <f>SUM(X26:X27)/SUM(J26:J27)</f>
        <v>0.1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0.66666666666667</v>
      </c>
      <c r="BP26" s="121">
        <v>1</v>
      </c>
      <c r="BQ26" s="122">
        <f>IFERROR(BP26/BN26,"-")</f>
        <v>0.5</v>
      </c>
      <c r="BR26" s="123">
        <v>3000</v>
      </c>
      <c r="BS26" s="124">
        <f>IFERROR(BR26/BN26,"-")</f>
        <v>1500</v>
      </c>
      <c r="BT26" s="125">
        <v>1</v>
      </c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3000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117</v>
      </c>
      <c r="C27" s="203"/>
      <c r="D27" s="203" t="s">
        <v>114</v>
      </c>
      <c r="E27" s="203" t="s">
        <v>115</v>
      </c>
      <c r="F27" s="203" t="s">
        <v>69</v>
      </c>
      <c r="G27" s="203"/>
      <c r="H27" s="90"/>
      <c r="I27" s="90"/>
      <c r="J27" s="188"/>
      <c r="K27" s="81">
        <v>22</v>
      </c>
      <c r="L27" s="81">
        <v>10</v>
      </c>
      <c r="M27" s="81">
        <v>8</v>
      </c>
      <c r="N27" s="91">
        <v>2</v>
      </c>
      <c r="O27" s="92">
        <v>0</v>
      </c>
      <c r="P27" s="93">
        <f>N27+O27</f>
        <v>2</v>
      </c>
      <c r="Q27" s="82">
        <f>IFERROR(P27/M27,"-")</f>
        <v>0.25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1</v>
      </c>
      <c r="CG27" s="134">
        <f>IF(P27=0,"",IF(CF27=0,"",(CF27/P27)))</f>
        <v>0.5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118</v>
      </c>
      <c r="C28" s="203"/>
      <c r="D28" s="203"/>
      <c r="E28" s="203"/>
      <c r="F28" s="203" t="s">
        <v>64</v>
      </c>
      <c r="G28" s="203" t="s">
        <v>119</v>
      </c>
      <c r="H28" s="90" t="s">
        <v>120</v>
      </c>
      <c r="I28" s="90" t="s">
        <v>121</v>
      </c>
      <c r="J28" s="188">
        <v>80000</v>
      </c>
      <c r="K28" s="81">
        <v>18</v>
      </c>
      <c r="L28" s="81">
        <v>0</v>
      </c>
      <c r="M28" s="81">
        <v>127</v>
      </c>
      <c r="N28" s="91">
        <v>6</v>
      </c>
      <c r="O28" s="92">
        <v>0</v>
      </c>
      <c r="P28" s="93">
        <f>N28+O28</f>
        <v>6</v>
      </c>
      <c r="Q28" s="82">
        <f>IFERROR(P28/M28,"-")</f>
        <v>0.047244094488189</v>
      </c>
      <c r="R28" s="81">
        <v>1</v>
      </c>
      <c r="S28" s="81">
        <v>2</v>
      </c>
      <c r="T28" s="82">
        <f>IFERROR(S28/(O28+P28),"-")</f>
        <v>0.33333333333333</v>
      </c>
      <c r="U28" s="182">
        <f>IFERROR(J28/SUM(P28:P29),"-")</f>
        <v>10000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-80000</v>
      </c>
      <c r="AB28" s="85">
        <f>SUM(X28:X29)/SUM(J28:J29)</f>
        <v>0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0.16666666666667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3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122</v>
      </c>
      <c r="C29" s="203"/>
      <c r="D29" s="203"/>
      <c r="E29" s="203"/>
      <c r="F29" s="203" t="s">
        <v>69</v>
      </c>
      <c r="G29" s="203"/>
      <c r="H29" s="90"/>
      <c r="I29" s="90"/>
      <c r="J29" s="188"/>
      <c r="K29" s="81">
        <v>12</v>
      </c>
      <c r="L29" s="81">
        <v>8</v>
      </c>
      <c r="M29" s="81">
        <v>11</v>
      </c>
      <c r="N29" s="91">
        <v>2</v>
      </c>
      <c r="O29" s="92">
        <v>0</v>
      </c>
      <c r="P29" s="93">
        <f>N29+O29</f>
        <v>2</v>
      </c>
      <c r="Q29" s="82">
        <f>IFERROR(P29/M29,"-")</f>
        <v>0.18181818181818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0.95</v>
      </c>
      <c r="B30" s="203" t="s">
        <v>123</v>
      </c>
      <c r="C30" s="203"/>
      <c r="D30" s="203" t="s">
        <v>124</v>
      </c>
      <c r="E30" s="203" t="s">
        <v>115</v>
      </c>
      <c r="F30" s="203" t="s">
        <v>64</v>
      </c>
      <c r="G30" s="203" t="s">
        <v>125</v>
      </c>
      <c r="H30" s="90" t="s">
        <v>126</v>
      </c>
      <c r="I30" s="205" t="s">
        <v>73</v>
      </c>
      <c r="J30" s="188">
        <v>100000</v>
      </c>
      <c r="K30" s="81">
        <v>2</v>
      </c>
      <c r="L30" s="81">
        <v>0</v>
      </c>
      <c r="M30" s="81">
        <v>20</v>
      </c>
      <c r="N30" s="91">
        <v>1</v>
      </c>
      <c r="O30" s="92">
        <v>0</v>
      </c>
      <c r="P30" s="93">
        <f>N30+O30</f>
        <v>1</v>
      </c>
      <c r="Q30" s="82">
        <f>IFERROR(P30/M30,"-")</f>
        <v>0.05</v>
      </c>
      <c r="R30" s="81">
        <v>0</v>
      </c>
      <c r="S30" s="81">
        <v>0</v>
      </c>
      <c r="T30" s="82">
        <f>IFERROR(S30/(O30+P30),"-")</f>
        <v>0</v>
      </c>
      <c r="U30" s="182">
        <f>IFERROR(J30/SUM(P30:P34),"-")</f>
        <v>7692.3076923077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SUM(X30:X34)-SUM(J30:J34)</f>
        <v>-5000</v>
      </c>
      <c r="AB30" s="85">
        <f>SUM(X30:X34)/SUM(J30:J34)</f>
        <v>0.95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>
        <v>1</v>
      </c>
      <c r="CG30" s="134">
        <f>IF(P30=0,"",IF(CF30=0,"",(CF30/P30)))</f>
        <v>1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127</v>
      </c>
      <c r="C31" s="203"/>
      <c r="D31" s="203" t="s">
        <v>128</v>
      </c>
      <c r="E31" s="203" t="s">
        <v>91</v>
      </c>
      <c r="F31" s="203" t="s">
        <v>64</v>
      </c>
      <c r="G31" s="203" t="s">
        <v>125</v>
      </c>
      <c r="H31" s="90" t="s">
        <v>126</v>
      </c>
      <c r="I31" s="204" t="s">
        <v>129</v>
      </c>
      <c r="J31" s="188"/>
      <c r="K31" s="81">
        <v>3</v>
      </c>
      <c r="L31" s="81">
        <v>0</v>
      </c>
      <c r="M31" s="81">
        <v>49</v>
      </c>
      <c r="N31" s="91">
        <v>2</v>
      </c>
      <c r="O31" s="92">
        <v>0</v>
      </c>
      <c r="P31" s="93">
        <f>N31+O31</f>
        <v>2</v>
      </c>
      <c r="Q31" s="82">
        <f>IFERROR(P31/M31,"-")</f>
        <v>0.040816326530612</v>
      </c>
      <c r="R31" s="81">
        <v>0</v>
      </c>
      <c r="S31" s="81">
        <v>1</v>
      </c>
      <c r="T31" s="82">
        <f>IFERROR(S31/(O31+P31),"-")</f>
        <v>0.5</v>
      </c>
      <c r="U31" s="182"/>
      <c r="V31" s="84">
        <v>1</v>
      </c>
      <c r="W31" s="82">
        <f>IF(P31=0,"-",V31/P31)</f>
        <v>0.5</v>
      </c>
      <c r="X31" s="186">
        <v>39000</v>
      </c>
      <c r="Y31" s="187">
        <f>IFERROR(X31/P31,"-")</f>
        <v>19500</v>
      </c>
      <c r="Z31" s="187">
        <f>IFERROR(X31/V31,"-")</f>
        <v>39000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>
        <v>1</v>
      </c>
      <c r="BQ31" s="122">
        <f>IFERROR(BP31/BN31,"-")</f>
        <v>1</v>
      </c>
      <c r="BR31" s="123">
        <v>39000</v>
      </c>
      <c r="BS31" s="124">
        <f>IFERROR(BR31/BN31,"-")</f>
        <v>39000</v>
      </c>
      <c r="BT31" s="125"/>
      <c r="BU31" s="125"/>
      <c r="BV31" s="125">
        <v>1</v>
      </c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39000</v>
      </c>
      <c r="CQ31" s="141">
        <v>39000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131</v>
      </c>
      <c r="E32" s="203" t="s">
        <v>87</v>
      </c>
      <c r="F32" s="203" t="s">
        <v>64</v>
      </c>
      <c r="G32" s="203" t="s">
        <v>125</v>
      </c>
      <c r="H32" s="90" t="s">
        <v>126</v>
      </c>
      <c r="I32" s="205" t="s">
        <v>132</v>
      </c>
      <c r="J32" s="188"/>
      <c r="K32" s="81">
        <v>2</v>
      </c>
      <c r="L32" s="81">
        <v>0</v>
      </c>
      <c r="M32" s="81">
        <v>33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133</v>
      </c>
      <c r="C33" s="203"/>
      <c r="D33" s="203" t="s">
        <v>134</v>
      </c>
      <c r="E33" s="203" t="s">
        <v>102</v>
      </c>
      <c r="F33" s="203" t="s">
        <v>64</v>
      </c>
      <c r="G33" s="203" t="s">
        <v>125</v>
      </c>
      <c r="H33" s="90" t="s">
        <v>126</v>
      </c>
      <c r="I33" s="204" t="s">
        <v>135</v>
      </c>
      <c r="J33" s="188"/>
      <c r="K33" s="81">
        <v>13</v>
      </c>
      <c r="L33" s="81">
        <v>0</v>
      </c>
      <c r="M33" s="81">
        <v>60</v>
      </c>
      <c r="N33" s="91">
        <v>5</v>
      </c>
      <c r="O33" s="92">
        <v>0</v>
      </c>
      <c r="P33" s="93">
        <f>N33+O33</f>
        <v>5</v>
      </c>
      <c r="Q33" s="82">
        <f>IFERROR(P33/M33,"-")</f>
        <v>0.083333333333333</v>
      </c>
      <c r="R33" s="81">
        <v>2</v>
      </c>
      <c r="S33" s="81">
        <v>1</v>
      </c>
      <c r="T33" s="82">
        <f>IFERROR(S33/(O33+P33),"-")</f>
        <v>0.2</v>
      </c>
      <c r="U33" s="182"/>
      <c r="V33" s="84">
        <v>2</v>
      </c>
      <c r="W33" s="82">
        <f>IF(P33=0,"-",V33/P33)</f>
        <v>0.4</v>
      </c>
      <c r="X33" s="186">
        <v>26000</v>
      </c>
      <c r="Y33" s="187">
        <f>IFERROR(X33/P33,"-")</f>
        <v>5200</v>
      </c>
      <c r="Z33" s="187">
        <f>IFERROR(X33/V33,"-")</f>
        <v>13000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0.2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0.2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2</v>
      </c>
      <c r="BX33" s="127">
        <f>IF(P33=0,"",IF(BW33=0,"",(BW33/P33)))</f>
        <v>0.4</v>
      </c>
      <c r="BY33" s="128">
        <v>1</v>
      </c>
      <c r="BZ33" s="129">
        <f>IFERROR(BY33/BW33,"-")</f>
        <v>0.5</v>
      </c>
      <c r="CA33" s="130">
        <v>8000</v>
      </c>
      <c r="CB33" s="131">
        <f>IFERROR(CA33/BW33,"-")</f>
        <v>4000</v>
      </c>
      <c r="CC33" s="132"/>
      <c r="CD33" s="132">
        <v>1</v>
      </c>
      <c r="CE33" s="132"/>
      <c r="CF33" s="133">
        <v>1</v>
      </c>
      <c r="CG33" s="134">
        <f>IF(P33=0,"",IF(CF33=0,"",(CF33/P33)))</f>
        <v>0.2</v>
      </c>
      <c r="CH33" s="135">
        <v>1</v>
      </c>
      <c r="CI33" s="136">
        <f>IFERROR(CH33/CF33,"-")</f>
        <v>1</v>
      </c>
      <c r="CJ33" s="137">
        <v>18000</v>
      </c>
      <c r="CK33" s="138">
        <f>IFERROR(CJ33/CF33,"-")</f>
        <v>18000</v>
      </c>
      <c r="CL33" s="139"/>
      <c r="CM33" s="139">
        <v>1</v>
      </c>
      <c r="CN33" s="139"/>
      <c r="CO33" s="140">
        <v>2</v>
      </c>
      <c r="CP33" s="141">
        <v>26000</v>
      </c>
      <c r="CQ33" s="141">
        <v>18000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136</v>
      </c>
      <c r="C34" s="203"/>
      <c r="D34" s="203" t="s">
        <v>94</v>
      </c>
      <c r="E34" s="203" t="s">
        <v>94</v>
      </c>
      <c r="F34" s="203" t="s">
        <v>69</v>
      </c>
      <c r="G34" s="203" t="s">
        <v>137</v>
      </c>
      <c r="H34" s="90"/>
      <c r="I34" s="90"/>
      <c r="J34" s="188"/>
      <c r="K34" s="81">
        <v>107</v>
      </c>
      <c r="L34" s="81">
        <v>35</v>
      </c>
      <c r="M34" s="81">
        <v>26</v>
      </c>
      <c r="N34" s="91">
        <v>5</v>
      </c>
      <c r="O34" s="92">
        <v>0</v>
      </c>
      <c r="P34" s="93">
        <f>N34+O34</f>
        <v>5</v>
      </c>
      <c r="Q34" s="82">
        <f>IFERROR(P34/M34,"-")</f>
        <v>0.19230769230769</v>
      </c>
      <c r="R34" s="81">
        <v>2</v>
      </c>
      <c r="S34" s="81">
        <v>0</v>
      </c>
      <c r="T34" s="82">
        <f>IFERROR(S34/(O34+P34),"-")</f>
        <v>0</v>
      </c>
      <c r="U34" s="182"/>
      <c r="V34" s="84">
        <v>1</v>
      </c>
      <c r="W34" s="82">
        <f>IF(P34=0,"-",V34/P34)</f>
        <v>0.2</v>
      </c>
      <c r="X34" s="186">
        <v>30000</v>
      </c>
      <c r="Y34" s="187">
        <f>IFERROR(X34/P34,"-")</f>
        <v>6000</v>
      </c>
      <c r="Z34" s="187">
        <f>IFERROR(X34/V34,"-")</f>
        <v>30000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0.2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0.2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3</v>
      </c>
      <c r="BX34" s="127">
        <f>IF(P34=0,"",IF(BW34=0,"",(BW34/P34)))</f>
        <v>0.6</v>
      </c>
      <c r="BY34" s="128">
        <v>1</v>
      </c>
      <c r="BZ34" s="129">
        <f>IFERROR(BY34/BW34,"-")</f>
        <v>0.33333333333333</v>
      </c>
      <c r="CA34" s="130">
        <v>30000</v>
      </c>
      <c r="CB34" s="131">
        <f>IFERROR(CA34/BW34,"-")</f>
        <v>10000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30000</v>
      </c>
      <c r="CQ34" s="141">
        <v>30000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30"/>
      <c r="B35" s="87"/>
      <c r="C35" s="88"/>
      <c r="D35" s="88"/>
      <c r="E35" s="88"/>
      <c r="F35" s="89"/>
      <c r="G35" s="90"/>
      <c r="H35" s="90"/>
      <c r="I35" s="90"/>
      <c r="J35" s="192"/>
      <c r="K35" s="34"/>
      <c r="L35" s="34"/>
      <c r="M35" s="31"/>
      <c r="N35" s="23"/>
      <c r="O35" s="23"/>
      <c r="P35" s="23"/>
      <c r="Q35" s="33"/>
      <c r="R35" s="32"/>
      <c r="S35" s="23"/>
      <c r="T35" s="32"/>
      <c r="U35" s="183"/>
      <c r="V35" s="25"/>
      <c r="W35" s="25"/>
      <c r="X35" s="189"/>
      <c r="Y35" s="189"/>
      <c r="Z35" s="189"/>
      <c r="AA35" s="189"/>
      <c r="AB35" s="33"/>
      <c r="AC35" s="59"/>
      <c r="AD35" s="63"/>
      <c r="AE35" s="64"/>
      <c r="AF35" s="63"/>
      <c r="AG35" s="67"/>
      <c r="AH35" s="68"/>
      <c r="AI35" s="69"/>
      <c r="AJ35" s="70"/>
      <c r="AK35" s="70"/>
      <c r="AL35" s="70"/>
      <c r="AM35" s="63"/>
      <c r="AN35" s="64"/>
      <c r="AO35" s="63"/>
      <c r="AP35" s="67"/>
      <c r="AQ35" s="68"/>
      <c r="AR35" s="69"/>
      <c r="AS35" s="70"/>
      <c r="AT35" s="70"/>
      <c r="AU35" s="70"/>
      <c r="AV35" s="63"/>
      <c r="AW35" s="64"/>
      <c r="AX35" s="63"/>
      <c r="AY35" s="67"/>
      <c r="AZ35" s="68"/>
      <c r="BA35" s="69"/>
      <c r="BB35" s="70"/>
      <c r="BC35" s="70"/>
      <c r="BD35" s="70"/>
      <c r="BE35" s="63"/>
      <c r="BF35" s="64"/>
      <c r="BG35" s="63"/>
      <c r="BH35" s="67"/>
      <c r="BI35" s="68"/>
      <c r="BJ35" s="69"/>
      <c r="BK35" s="70"/>
      <c r="BL35" s="70"/>
      <c r="BM35" s="70"/>
      <c r="BN35" s="65"/>
      <c r="BO35" s="66"/>
      <c r="BP35" s="63"/>
      <c r="BQ35" s="67"/>
      <c r="BR35" s="68"/>
      <c r="BS35" s="69"/>
      <c r="BT35" s="70"/>
      <c r="BU35" s="70"/>
      <c r="BV35" s="70"/>
      <c r="BW35" s="65"/>
      <c r="BX35" s="66"/>
      <c r="BY35" s="63"/>
      <c r="BZ35" s="67"/>
      <c r="CA35" s="68"/>
      <c r="CB35" s="69"/>
      <c r="CC35" s="70"/>
      <c r="CD35" s="70"/>
      <c r="CE35" s="70"/>
      <c r="CF35" s="65"/>
      <c r="CG35" s="66"/>
      <c r="CH35" s="63"/>
      <c r="CI35" s="67"/>
      <c r="CJ35" s="68"/>
      <c r="CK35" s="69"/>
      <c r="CL35" s="70"/>
      <c r="CM35" s="70"/>
      <c r="CN35" s="70"/>
      <c r="CO35" s="71"/>
      <c r="CP35" s="68"/>
      <c r="CQ35" s="68"/>
      <c r="CR35" s="68"/>
      <c r="CS35" s="72"/>
    </row>
    <row r="36" spans="1:98">
      <c r="A36" s="30"/>
      <c r="B36" s="37"/>
      <c r="C36" s="21"/>
      <c r="D36" s="21"/>
      <c r="E36" s="21"/>
      <c r="F36" s="22"/>
      <c r="G36" s="36"/>
      <c r="H36" s="36"/>
      <c r="I36" s="75"/>
      <c r="J36" s="193"/>
      <c r="K36" s="34"/>
      <c r="L36" s="34"/>
      <c r="M36" s="31"/>
      <c r="N36" s="23"/>
      <c r="O36" s="23"/>
      <c r="P36" s="23"/>
      <c r="Q36" s="33"/>
      <c r="R36" s="32"/>
      <c r="S36" s="23"/>
      <c r="T36" s="32"/>
      <c r="U36" s="183"/>
      <c r="V36" s="25"/>
      <c r="W36" s="25"/>
      <c r="X36" s="189"/>
      <c r="Y36" s="189"/>
      <c r="Z36" s="189"/>
      <c r="AA36" s="189"/>
      <c r="AB36" s="33"/>
      <c r="AC36" s="61"/>
      <c r="AD36" s="63"/>
      <c r="AE36" s="64"/>
      <c r="AF36" s="63"/>
      <c r="AG36" s="67"/>
      <c r="AH36" s="68"/>
      <c r="AI36" s="69"/>
      <c r="AJ36" s="70"/>
      <c r="AK36" s="70"/>
      <c r="AL36" s="70"/>
      <c r="AM36" s="63"/>
      <c r="AN36" s="64"/>
      <c r="AO36" s="63"/>
      <c r="AP36" s="67"/>
      <c r="AQ36" s="68"/>
      <c r="AR36" s="69"/>
      <c r="AS36" s="70"/>
      <c r="AT36" s="70"/>
      <c r="AU36" s="70"/>
      <c r="AV36" s="63"/>
      <c r="AW36" s="64"/>
      <c r="AX36" s="63"/>
      <c r="AY36" s="67"/>
      <c r="AZ36" s="68"/>
      <c r="BA36" s="69"/>
      <c r="BB36" s="70"/>
      <c r="BC36" s="70"/>
      <c r="BD36" s="70"/>
      <c r="BE36" s="63"/>
      <c r="BF36" s="64"/>
      <c r="BG36" s="63"/>
      <c r="BH36" s="67"/>
      <c r="BI36" s="68"/>
      <c r="BJ36" s="69"/>
      <c r="BK36" s="70"/>
      <c r="BL36" s="70"/>
      <c r="BM36" s="70"/>
      <c r="BN36" s="65"/>
      <c r="BO36" s="66"/>
      <c r="BP36" s="63"/>
      <c r="BQ36" s="67"/>
      <c r="BR36" s="68"/>
      <c r="BS36" s="69"/>
      <c r="BT36" s="70"/>
      <c r="BU36" s="70"/>
      <c r="BV36" s="70"/>
      <c r="BW36" s="65"/>
      <c r="BX36" s="66"/>
      <c r="BY36" s="63"/>
      <c r="BZ36" s="67"/>
      <c r="CA36" s="68"/>
      <c r="CB36" s="69"/>
      <c r="CC36" s="70"/>
      <c r="CD36" s="70"/>
      <c r="CE36" s="70"/>
      <c r="CF36" s="65"/>
      <c r="CG36" s="66"/>
      <c r="CH36" s="63"/>
      <c r="CI36" s="67"/>
      <c r="CJ36" s="68"/>
      <c r="CK36" s="69"/>
      <c r="CL36" s="70"/>
      <c r="CM36" s="70"/>
      <c r="CN36" s="70"/>
      <c r="CO36" s="71"/>
      <c r="CP36" s="68"/>
      <c r="CQ36" s="68"/>
      <c r="CR36" s="68"/>
      <c r="CS36" s="72"/>
    </row>
    <row r="37" spans="1:98">
      <c r="A37" s="19">
        <f>AB37</f>
        <v>0.75453815261044</v>
      </c>
      <c r="B37" s="39"/>
      <c r="C37" s="39"/>
      <c r="D37" s="39"/>
      <c r="E37" s="39"/>
      <c r="F37" s="39"/>
      <c r="G37" s="40" t="s">
        <v>138</v>
      </c>
      <c r="H37" s="40"/>
      <c r="I37" s="40"/>
      <c r="J37" s="190">
        <f>SUM(J6:J36)</f>
        <v>1245000</v>
      </c>
      <c r="K37" s="41">
        <f>SUM(K6:K36)</f>
        <v>751</v>
      </c>
      <c r="L37" s="41">
        <f>SUM(L6:L36)</f>
        <v>296</v>
      </c>
      <c r="M37" s="41">
        <f>SUM(M6:M36)</f>
        <v>1171</v>
      </c>
      <c r="N37" s="41">
        <f>SUM(N6:N36)</f>
        <v>117</v>
      </c>
      <c r="O37" s="41">
        <f>SUM(O6:O36)</f>
        <v>0</v>
      </c>
      <c r="P37" s="41">
        <f>SUM(P6:P36)</f>
        <v>117</v>
      </c>
      <c r="Q37" s="42">
        <f>IFERROR(P37/M37,"-")</f>
        <v>0.099914602903501</v>
      </c>
      <c r="R37" s="78">
        <f>SUM(R6:R36)</f>
        <v>29</v>
      </c>
      <c r="S37" s="78">
        <f>SUM(S6:S36)</f>
        <v>20</v>
      </c>
      <c r="T37" s="42">
        <f>IFERROR(R37/P37,"-")</f>
        <v>0.24786324786325</v>
      </c>
      <c r="U37" s="184">
        <f>IFERROR(J37/P37,"-")</f>
        <v>10641.025641026</v>
      </c>
      <c r="V37" s="44">
        <f>SUM(V6:V36)</f>
        <v>39</v>
      </c>
      <c r="W37" s="42">
        <f>IFERROR(V37/P37,"-")</f>
        <v>0.33333333333333</v>
      </c>
      <c r="X37" s="190">
        <f>SUM(X6:X36)</f>
        <v>939400</v>
      </c>
      <c r="Y37" s="190">
        <f>IFERROR(X37/P37,"-")</f>
        <v>8029.0598290598</v>
      </c>
      <c r="Z37" s="190">
        <f>IFERROR(X37/V37,"-")</f>
        <v>24087.179487179</v>
      </c>
      <c r="AA37" s="190">
        <f>X37-J37</f>
        <v>-305600</v>
      </c>
      <c r="AB37" s="47">
        <f>X37/J37</f>
        <v>0.75453815261044</v>
      </c>
      <c r="AC37" s="60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4"/>
    <mergeCell ref="J30:J34"/>
    <mergeCell ref="U30:U34"/>
    <mergeCell ref="AA30:AA34"/>
    <mergeCell ref="AB30:AB3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3.65</v>
      </c>
      <c r="B6" s="203" t="s">
        <v>140</v>
      </c>
      <c r="C6" s="203" t="s">
        <v>141</v>
      </c>
      <c r="D6" s="203" t="s">
        <v>142</v>
      </c>
      <c r="E6" s="203" t="s">
        <v>143</v>
      </c>
      <c r="F6" s="203" t="s">
        <v>64</v>
      </c>
      <c r="G6" s="203" t="s">
        <v>144</v>
      </c>
      <c r="H6" s="90" t="s">
        <v>145</v>
      </c>
      <c r="I6" s="90" t="s">
        <v>146</v>
      </c>
      <c r="J6" s="188">
        <v>80000</v>
      </c>
      <c r="K6" s="81">
        <v>39</v>
      </c>
      <c r="L6" s="81">
        <v>0</v>
      </c>
      <c r="M6" s="81">
        <v>91</v>
      </c>
      <c r="N6" s="91">
        <v>19</v>
      </c>
      <c r="O6" s="92">
        <v>1</v>
      </c>
      <c r="P6" s="93">
        <f>N6+O6</f>
        <v>20</v>
      </c>
      <c r="Q6" s="82">
        <f>IFERROR(P6/M6,"-")</f>
        <v>0.21978021978022</v>
      </c>
      <c r="R6" s="81">
        <v>3</v>
      </c>
      <c r="S6" s="81">
        <v>6</v>
      </c>
      <c r="T6" s="82">
        <f>IFERROR(S6/(O6+P6),"-")</f>
        <v>0.28571428571429</v>
      </c>
      <c r="U6" s="182">
        <f>IFERROR(J6/SUM(P6:P7),"-")</f>
        <v>2424.2424242424</v>
      </c>
      <c r="V6" s="84">
        <v>5</v>
      </c>
      <c r="W6" s="82">
        <f>IF(P6=0,"-",V6/P6)</f>
        <v>0.25</v>
      </c>
      <c r="X6" s="186">
        <v>139000</v>
      </c>
      <c r="Y6" s="187">
        <f>IFERROR(X6/P6,"-")</f>
        <v>6950</v>
      </c>
      <c r="Z6" s="187">
        <f>IFERROR(X6/V6,"-")</f>
        <v>27800</v>
      </c>
      <c r="AA6" s="188">
        <f>SUM(X6:X7)-SUM(J6:J7)</f>
        <v>212000</v>
      </c>
      <c r="AB6" s="85">
        <f>SUM(X6:X7)/SUM(J6:J7)</f>
        <v>3.65</v>
      </c>
      <c r="AC6" s="79"/>
      <c r="AD6" s="94">
        <v>3</v>
      </c>
      <c r="AE6" s="95">
        <f>IF(P6=0,"",IF(AD6=0,"",(AD6/P6)))</f>
        <v>0.15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0.4</v>
      </c>
      <c r="AO6" s="100">
        <v>2</v>
      </c>
      <c r="AP6" s="102">
        <f>IFERROR(AP6/AM6,"-")</f>
        <v>0</v>
      </c>
      <c r="AQ6" s="103">
        <v>21000</v>
      </c>
      <c r="AR6" s="104">
        <f>IFERROR(AQ6/AM6,"-")</f>
        <v>2625</v>
      </c>
      <c r="AS6" s="105">
        <v>1</v>
      </c>
      <c r="AT6" s="105"/>
      <c r="AU6" s="105">
        <v>1</v>
      </c>
      <c r="AV6" s="106">
        <v>2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0.2</v>
      </c>
      <c r="BP6" s="121">
        <v>2</v>
      </c>
      <c r="BQ6" s="122">
        <f>IFERROR(BP6/BN6,"-")</f>
        <v>0.5</v>
      </c>
      <c r="BR6" s="123">
        <v>79000</v>
      </c>
      <c r="BS6" s="124">
        <f>IFERROR(BR6/BN6,"-")</f>
        <v>19750</v>
      </c>
      <c r="BT6" s="125"/>
      <c r="BU6" s="125">
        <v>1</v>
      </c>
      <c r="BV6" s="125">
        <v>1</v>
      </c>
      <c r="BW6" s="126">
        <v>1</v>
      </c>
      <c r="BX6" s="127">
        <f>IF(P6=0,"",IF(BW6=0,"",(BW6/P6)))</f>
        <v>0.05</v>
      </c>
      <c r="BY6" s="128">
        <v>1</v>
      </c>
      <c r="BZ6" s="129">
        <f>IFERROR(BY6/BW6,"-")</f>
        <v>1</v>
      </c>
      <c r="CA6" s="130">
        <v>39000</v>
      </c>
      <c r="CB6" s="131">
        <f>IFERROR(CA6/BW6,"-")</f>
        <v>39000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139000</v>
      </c>
      <c r="CQ6" s="141">
        <v>49000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147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78</v>
      </c>
      <c r="L7" s="81">
        <v>50</v>
      </c>
      <c r="M7" s="81">
        <v>28</v>
      </c>
      <c r="N7" s="91">
        <v>13</v>
      </c>
      <c r="O7" s="92">
        <v>0</v>
      </c>
      <c r="P7" s="93">
        <f>N7+O7</f>
        <v>13</v>
      </c>
      <c r="Q7" s="82">
        <f>IFERROR(P7/M7,"-")</f>
        <v>0.46428571428571</v>
      </c>
      <c r="R7" s="81">
        <v>5</v>
      </c>
      <c r="S7" s="81">
        <v>0</v>
      </c>
      <c r="T7" s="82">
        <f>IFERROR(S7/(O7+P7),"-")</f>
        <v>0</v>
      </c>
      <c r="U7" s="182"/>
      <c r="V7" s="84">
        <v>4</v>
      </c>
      <c r="W7" s="82">
        <f>IF(P7=0,"-",V7/P7)</f>
        <v>0.30769230769231</v>
      </c>
      <c r="X7" s="186">
        <v>153000</v>
      </c>
      <c r="Y7" s="187">
        <f>IFERROR(X7/P7,"-")</f>
        <v>11769.230769231</v>
      </c>
      <c r="Z7" s="187">
        <f>IFERROR(X7/V7,"-")</f>
        <v>38250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0.15384615384615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0.15384615384615</v>
      </c>
      <c r="AX7" s="106">
        <v>1</v>
      </c>
      <c r="AY7" s="108">
        <f>IFERROR(AX7/AV7,"-")</f>
        <v>0.5</v>
      </c>
      <c r="AZ7" s="109">
        <v>48000</v>
      </c>
      <c r="BA7" s="110">
        <f>IFERROR(AZ7/AV7,"-")</f>
        <v>24000</v>
      </c>
      <c r="BB7" s="111"/>
      <c r="BC7" s="111"/>
      <c r="BD7" s="111">
        <v>1</v>
      </c>
      <c r="BE7" s="112">
        <v>2</v>
      </c>
      <c r="BF7" s="113">
        <f>IF(P7=0,"",IF(BE7=0,"",(BE7/P7)))</f>
        <v>0.15384615384615</v>
      </c>
      <c r="BG7" s="112">
        <v>2</v>
      </c>
      <c r="BH7" s="114">
        <f>IFERROR(BG7/BE7,"-")</f>
        <v>1</v>
      </c>
      <c r="BI7" s="115">
        <v>20000</v>
      </c>
      <c r="BJ7" s="116">
        <f>IFERROR(BI7/BE7,"-")</f>
        <v>10000</v>
      </c>
      <c r="BK7" s="117">
        <v>1</v>
      </c>
      <c r="BL7" s="117">
        <v>1</v>
      </c>
      <c r="BM7" s="117"/>
      <c r="BN7" s="119">
        <v>6</v>
      </c>
      <c r="BO7" s="120">
        <f>IF(P7=0,"",IF(BN7=0,"",(BN7/P7)))</f>
        <v>0.46153846153846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0.076923076923077</v>
      </c>
      <c r="BY7" s="128">
        <v>1</v>
      </c>
      <c r="BZ7" s="129">
        <f>IFERROR(BY7/BW7,"-")</f>
        <v>1</v>
      </c>
      <c r="CA7" s="130">
        <v>85000</v>
      </c>
      <c r="CB7" s="131">
        <f>IFERROR(CA7/BW7,"-")</f>
        <v>85000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153000</v>
      </c>
      <c r="CQ7" s="141">
        <v>85000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3.65</v>
      </c>
      <c r="B10" s="39"/>
      <c r="C10" s="39"/>
      <c r="D10" s="39"/>
      <c r="E10" s="39"/>
      <c r="F10" s="39"/>
      <c r="G10" s="40" t="s">
        <v>148</v>
      </c>
      <c r="H10" s="40"/>
      <c r="I10" s="40"/>
      <c r="J10" s="190">
        <f>SUM(J6:J9)</f>
        <v>80000</v>
      </c>
      <c r="K10" s="41">
        <f>SUM(K6:K9)</f>
        <v>117</v>
      </c>
      <c r="L10" s="41">
        <f>SUM(L6:L9)</f>
        <v>50</v>
      </c>
      <c r="M10" s="41">
        <f>SUM(M6:M9)</f>
        <v>119</v>
      </c>
      <c r="N10" s="41">
        <f>SUM(N6:N9)</f>
        <v>32</v>
      </c>
      <c r="O10" s="41">
        <f>SUM(O6:O9)</f>
        <v>1</v>
      </c>
      <c r="P10" s="41">
        <f>SUM(P6:P9)</f>
        <v>33</v>
      </c>
      <c r="Q10" s="42">
        <f>IFERROR(P10/M10,"-")</f>
        <v>0.27731092436975</v>
      </c>
      <c r="R10" s="78">
        <f>SUM(R6:R9)</f>
        <v>8</v>
      </c>
      <c r="S10" s="78">
        <f>SUM(S6:S9)</f>
        <v>6</v>
      </c>
      <c r="T10" s="42">
        <f>IFERROR(R10/P10,"-")</f>
        <v>0.24242424242424</v>
      </c>
      <c r="U10" s="184">
        <f>IFERROR(J10/P10,"-")</f>
        <v>2424.2424242424</v>
      </c>
      <c r="V10" s="44">
        <f>SUM(V6:V9)</f>
        <v>9</v>
      </c>
      <c r="W10" s="42">
        <f>IFERROR(V10/P10,"-")</f>
        <v>0.27272727272727</v>
      </c>
      <c r="X10" s="190">
        <f>SUM(X6:X9)</f>
        <v>292000</v>
      </c>
      <c r="Y10" s="190">
        <f>IFERROR(X10/P10,"-")</f>
        <v>8848.4848484848</v>
      </c>
      <c r="Z10" s="190">
        <f>IFERROR(X10/V10,"-")</f>
        <v>32444.444444444</v>
      </c>
      <c r="AA10" s="190">
        <f>X10-J10</f>
        <v>212000</v>
      </c>
      <c r="AB10" s="47">
        <f>X10/J10</f>
        <v>3.65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