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<sst xmlns="http://schemas.openxmlformats.org/spreadsheetml/2006/main" uniqueCount="139">
  <si>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</si>
  <si>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</si>
  <si>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</si>
  <si>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</si>
  <si>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</si>
  <si>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</si>
  <si>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</si>
  <si>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</si>
  <si>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</si>
  <si>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</si>
  <si>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</si>
  <si>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</si>
  <si>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</si>
  <si>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</si>
  <si>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</si>
  <si>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</si>
  <si>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</si>
  <si>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</si>
  <si>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</si>
  <si>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</si>
  <si>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</si>
  <si>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</si>
  <si>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</si>
  <si>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</si>
  <si>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</si>
  <si>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</si>
  <si>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</si>
  <si>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</si>
  <si>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</si>
  <si>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</si>
  <si>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</si>
  <si>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</si>
  <si>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</si>
  <si>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</si>
  <si>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</si>
  <si>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</si>
  <si>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</si>
  <si>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</si>
  <si>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</si>
  <si>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</si>
  <si>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</si>
  <si>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</si>
  <si>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</si>
  <si>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</si>
  <si>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</si>
  <si>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</si>
  <si>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</si>
  <si>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</si>
  <si>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</si>
  <si>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</si>
  <si>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</si>
  <si>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</si>
  <si>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</si>
  <si>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</si>
  <si>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</si>
  <si>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</si>
  <si>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</si>
  <si>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</si>
  <si>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</si>
  <si>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</si>
  <si>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sd1706</t>
  </si>
  <si>
    <t>①大正（塩見彩）</t>
  </si>
  <si>
    <t>151「出会いの達人！次から次へとドドンと来い！」</t>
  </si>
  <si>
    <t>lp02</t>
  </si>
  <si>
    <t>スポニチ関西</t>
  </si>
  <si>
    <t>半2段つかみ20段保証</t>
  </si>
  <si>
    <t>20段保証</t>
  </si>
  <si>
    <t>sd1707</t>
  </si>
  <si>
    <t>②右女3（塩見彩）</t>
  </si>
  <si>
    <t>152「お願い！！一度だけ試して！ダメならすぐ退会していいから！」</t>
  </si>
  <si>
    <t>sd1708</t>
  </si>
  <si>
    <t>③旧デイリー風（塩見彩）</t>
  </si>
  <si>
    <t>153「若者ではなく【大人の男、限定】だからこそ楽しめるサービスがある」</t>
  </si>
  <si>
    <t>sd1709</t>
  </si>
  <si>
    <t>④求人風（塩見彩）</t>
  </si>
  <si>
    <t>154「ねぇ昨日、4人も会っちゃいましたよ！」</t>
  </si>
  <si>
    <t>sd1710</t>
  </si>
  <si>
    <t>(空電共通)</t>
  </si>
  <si>
    <t>空電</t>
  </si>
  <si>
    <t>sd1711</t>
  </si>
  <si>
    <t>ニッカン関西</t>
  </si>
  <si>
    <t>半2段つかみ10段保証</t>
  </si>
  <si>
    <t>1～10日</t>
  </si>
  <si>
    <t>sd1712</t>
  </si>
  <si>
    <t>11～20日</t>
  </si>
  <si>
    <t>sd1713</t>
  </si>
  <si>
    <t>21～31日</t>
  </si>
  <si>
    <t>sd1714</t>
  </si>
  <si>
    <t>sd1715</t>
  </si>
  <si>
    <t>デリヘル版（塩見彩）</t>
  </si>
  <si>
    <t>恥ずかしい訳ありサイト(サブ：男性が足りてないんです)</t>
  </si>
  <si>
    <t>ニッカン西部</t>
  </si>
  <si>
    <t>全5段つかみ5回</t>
  </si>
  <si>
    <t>1月06日(水)</t>
  </si>
  <si>
    <t>sd1716</t>
  </si>
  <si>
    <t>デリヘル版2（塩見彩）</t>
  </si>
  <si>
    <t>訳アリだから女性から誘われる</t>
  </si>
  <si>
    <t>1月11日(月)</t>
  </si>
  <si>
    <t>sd1717</t>
  </si>
  <si>
    <t>デリヘル版3（塩見彩）</t>
  </si>
  <si>
    <t>ドンドン出会える</t>
  </si>
  <si>
    <t>1月21日(木)</t>
  </si>
  <si>
    <t>sd1718</t>
  </si>
  <si>
    <t>大正版(改)（塩見彩）</t>
  </si>
  <si>
    <t>出会い求人</t>
  </si>
  <si>
    <t>1月24日(日)</t>
  </si>
  <si>
    <t>sd1719</t>
  </si>
  <si>
    <t>デリヘル版2（コンシェルジュパーツ）（塩見彩）</t>
  </si>
  <si>
    <t>学生いませんギャルもいません熟女熟女熟女熟女</t>
  </si>
  <si>
    <t>sd1720</t>
  </si>
  <si>
    <t>空電 (共通)</t>
  </si>
  <si>
    <t>sd1721</t>
  </si>
  <si>
    <t>sd1722</t>
  </si>
  <si>
    <t>sd1723</t>
  </si>
  <si>
    <t>sd1724</t>
  </si>
  <si>
    <t>sd1725</t>
  </si>
  <si>
    <t>①旧デイリー風（塩見彩）</t>
  </si>
  <si>
    <t>何回アプローチされた？多すぎて覚えてねーや</t>
  </si>
  <si>
    <t>ニッカン北海道</t>
  </si>
  <si>
    <t>半2段つかみ10回以上</t>
  </si>
  <si>
    <t>sd1726</t>
  </si>
  <si>
    <t>②求人風（塩見彩）</t>
  </si>
  <si>
    <t>奥手な方向けの訳ありサイト（サブ：男性が足りてないんです）</t>
  </si>
  <si>
    <t>sd1727</t>
  </si>
  <si>
    <t>③黒：右女３（塩見彩）</t>
  </si>
  <si>
    <t>求む！50歳以上の女性好き男性</t>
  </si>
  <si>
    <t>sd1728</t>
  </si>
  <si>
    <t>sd1729</t>
  </si>
  <si>
    <t>雑誌版（塩見彩）</t>
  </si>
  <si>
    <t>冬だね・・・しよ？</t>
  </si>
  <si>
    <t>東スポ</t>
  </si>
  <si>
    <t>全2段金土 8回セット</t>
  </si>
  <si>
    <t>10/1～</t>
  </si>
  <si>
    <t>sd1730</t>
  </si>
  <si>
    <t>大正版（塩見彩）</t>
  </si>
  <si>
    <t>70歳までの出会いリクルート</t>
  </si>
  <si>
    <t>sd1731</t>
  </si>
  <si>
    <t>sd1732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</si>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</sst>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27</v>
      </c>
      <c r="D6" s="195">
        <v>1735000</v>
      </c>
      <c r="E6" s="81">
        <v>824</v>
      </c>
      <c r="F6" s="81">
        <v>280</v>
      </c>
      <c r="G6" s="81">
        <v>1244</v>
      </c>
      <c r="H6" s="91">
        <v>122</v>
      </c>
      <c r="I6" s="92">
        <v>1</v>
      </c>
      <c r="J6" s="145">
        <f>H6+I6</f>
        <v>123</v>
      </c>
      <c r="K6" s="82">
        <f>IFERROR(J6/G6,"-")</f>
        <v>0.09887459807074</v>
      </c>
      <c r="L6" s="81">
        <v>39</v>
      </c>
      <c r="M6" s="81">
        <v>31</v>
      </c>
      <c r="N6" s="82">
        <f>IFERROR(L6/J6,"-")</f>
        <v>0.31707317073171</v>
      </c>
      <c r="O6" s="83">
        <f>IFERROR(D6/J6,"-")</f>
        <v>14105.691056911</v>
      </c>
      <c r="P6" s="84">
        <v>52</v>
      </c>
      <c r="Q6" s="82">
        <f>IFERROR(P6/J6,"-")</f>
        <v>0.42276422764228</v>
      </c>
      <c r="R6" s="200">
        <v>2933000</v>
      </c>
      <c r="S6" s="201">
        <f>IFERROR(R6/J6,"-")</f>
        <v>23845.528455285</v>
      </c>
      <c r="T6" s="201">
        <f>IFERROR(R6/P6,"-")</f>
        <v>56403.846153846</v>
      </c>
      <c r="U6" s="195">
        <f>IFERROR(R6-D6,"-")</f>
        <v>1198000</v>
      </c>
      <c r="V6" s="85">
        <f>R6/D6</f>
        <v>1.6904899135447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1735000</v>
      </c>
      <c r="E9" s="41">
        <f>SUM(E6:E7)</f>
        <v>824</v>
      </c>
      <c r="F9" s="41">
        <f>SUM(F6:F7)</f>
        <v>280</v>
      </c>
      <c r="G9" s="41">
        <f>SUM(G6:G7)</f>
        <v>1244</v>
      </c>
      <c r="H9" s="41">
        <f>SUM(H6:H7)</f>
        <v>122</v>
      </c>
      <c r="I9" s="41">
        <f>SUM(I6:I7)</f>
        <v>1</v>
      </c>
      <c r="J9" s="41">
        <f>SUM(J6:J7)</f>
        <v>123</v>
      </c>
      <c r="K9" s="42">
        <f>IFERROR(J9/G9,"-")</f>
        <v>0.09887459807074</v>
      </c>
      <c r="L9" s="78">
        <f>SUM(L6:L7)</f>
        <v>39</v>
      </c>
      <c r="M9" s="78">
        <f>SUM(M6:M7)</f>
        <v>31</v>
      </c>
      <c r="N9" s="42">
        <f>IFERROR(L9/J9,"-")</f>
        <v>0.31707317073171</v>
      </c>
      <c r="O9" s="43">
        <f>IFERROR(D9/J9,"-")</f>
        <v>14105.691056911</v>
      </c>
      <c r="P9" s="44">
        <f>SUM(P6:P7)</f>
        <v>52</v>
      </c>
      <c r="Q9" s="42">
        <f>IFERROR(P9/J9,"-")</f>
        <v>0.42276422764228</v>
      </c>
      <c r="R9" s="45">
        <f>SUM(R6:R7)</f>
        <v>2933000</v>
      </c>
      <c r="S9" s="45">
        <f>IFERROR(R9/J9,"-")</f>
        <v>23845.528455285</v>
      </c>
      <c r="T9" s="45">
        <f>IFERROR(R9/P9,"-")</f>
        <v>56403.846153846</v>
      </c>
      <c r="U9" s="46">
        <f>SUM(U6:U7)</f>
        <v>1198000</v>
      </c>
      <c r="V9" s="47">
        <f>IFERROR(R9/D9,"-")</f>
        <v>1.6904899135447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2.985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400000</v>
      </c>
      <c r="K6" s="81">
        <v>14</v>
      </c>
      <c r="L6" s="81">
        <v>0</v>
      </c>
      <c r="M6" s="81">
        <v>101</v>
      </c>
      <c r="N6" s="91">
        <v>3</v>
      </c>
      <c r="O6" s="92">
        <v>0</v>
      </c>
      <c r="P6" s="93">
        <f>N6+O6</f>
        <v>3</v>
      </c>
      <c r="Q6" s="82">
        <f>IFERROR(P6/M6,"-")</f>
        <v>0.02970297029703</v>
      </c>
      <c r="R6" s="81">
        <v>1</v>
      </c>
      <c r="S6" s="81">
        <v>1</v>
      </c>
      <c r="T6" s="82">
        <f>IFERROR(S6/(O6+P6),"-")</f>
        <v>0.33333333333333</v>
      </c>
      <c r="U6" s="182">
        <f>IFERROR(J6/SUM(P6:P10),"-")</f>
        <v>8888.8888888889</v>
      </c>
      <c r="V6" s="84">
        <v>1</v>
      </c>
      <c r="W6" s="82">
        <f>IF(P6=0,"-",V6/P6)</f>
        <v>0.33333333333333</v>
      </c>
      <c r="X6" s="186">
        <v>18000</v>
      </c>
      <c r="Y6" s="187">
        <f>IFERROR(X6/P6,"-")</f>
        <v>6000</v>
      </c>
      <c r="Z6" s="187">
        <f>IFERROR(X6/V6,"-")</f>
        <v>18000</v>
      </c>
      <c r="AA6" s="188">
        <f>SUM(X6:X10)-SUM(J6:J10)</f>
        <v>794000</v>
      </c>
      <c r="AB6" s="85">
        <f>SUM(X6:X10)/SUM(J6:J10)</f>
        <v>2.985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0.66666666666667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>
        <v>1</v>
      </c>
      <c r="BZ6" s="129">
        <f>IFERROR(BY6/BW6,"-")</f>
        <v>1</v>
      </c>
      <c r="CA6" s="130">
        <v>18000</v>
      </c>
      <c r="CB6" s="131">
        <f>IFERROR(CA6/BW6,"-")</f>
        <v>18000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18000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/>
      <c r="H7" s="90" t="s">
        <v>65</v>
      </c>
      <c r="I7" s="90"/>
      <c r="J7" s="188"/>
      <c r="K7" s="81">
        <v>25</v>
      </c>
      <c r="L7" s="81">
        <v>0</v>
      </c>
      <c r="M7" s="81">
        <v>125</v>
      </c>
      <c r="N7" s="91">
        <v>8</v>
      </c>
      <c r="O7" s="92">
        <v>0</v>
      </c>
      <c r="P7" s="93">
        <f>N7+O7</f>
        <v>8</v>
      </c>
      <c r="Q7" s="82">
        <f>IFERROR(P7/M7,"-")</f>
        <v>0.064</v>
      </c>
      <c r="R7" s="81">
        <v>4</v>
      </c>
      <c r="S7" s="81">
        <v>2</v>
      </c>
      <c r="T7" s="82">
        <f>IFERROR(S7/(O7+P7),"-")</f>
        <v>0.25</v>
      </c>
      <c r="U7" s="182"/>
      <c r="V7" s="84">
        <v>4</v>
      </c>
      <c r="W7" s="82">
        <f>IF(P7=0,"-",V7/P7)</f>
        <v>0.5</v>
      </c>
      <c r="X7" s="186">
        <v>172000</v>
      </c>
      <c r="Y7" s="187">
        <f>IFERROR(X7/P7,"-")</f>
        <v>21500</v>
      </c>
      <c r="Z7" s="187">
        <f>IFERROR(X7/V7,"-")</f>
        <v>43000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0.5</v>
      </c>
      <c r="BP7" s="121">
        <v>2</v>
      </c>
      <c r="BQ7" s="122">
        <f>IFERROR(BP7/BN7,"-")</f>
        <v>0.5</v>
      </c>
      <c r="BR7" s="123">
        <v>73000</v>
      </c>
      <c r="BS7" s="124">
        <f>IFERROR(BR7/BN7,"-")</f>
        <v>18250</v>
      </c>
      <c r="BT7" s="125"/>
      <c r="BU7" s="125">
        <v>1</v>
      </c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2</v>
      </c>
      <c r="CG7" s="134">
        <f>IF(P7=0,"",IF(CF7=0,"",(CF7/P7)))</f>
        <v>0.25</v>
      </c>
      <c r="CH7" s="135">
        <v>2</v>
      </c>
      <c r="CI7" s="136">
        <f>IFERROR(CH7/CF7,"-")</f>
        <v>1</v>
      </c>
      <c r="CJ7" s="137">
        <v>99000</v>
      </c>
      <c r="CK7" s="138">
        <f>IFERROR(CJ7/CF7,"-")</f>
        <v>49500</v>
      </c>
      <c r="CL7" s="139"/>
      <c r="CM7" s="139">
        <v>1</v>
      </c>
      <c r="CN7" s="139">
        <v>1</v>
      </c>
      <c r="CO7" s="140">
        <v>4</v>
      </c>
      <c r="CP7" s="141">
        <v>172000</v>
      </c>
      <c r="CQ7" s="141">
        <v>91000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63</v>
      </c>
      <c r="G8" s="203"/>
      <c r="H8" s="90" t="s">
        <v>65</v>
      </c>
      <c r="I8" s="90"/>
      <c r="J8" s="188"/>
      <c r="K8" s="81">
        <v>22</v>
      </c>
      <c r="L8" s="81">
        <v>0</v>
      </c>
      <c r="M8" s="81">
        <v>101</v>
      </c>
      <c r="N8" s="91">
        <v>4</v>
      </c>
      <c r="O8" s="92">
        <v>0</v>
      </c>
      <c r="P8" s="93">
        <f>N8+O8</f>
        <v>4</v>
      </c>
      <c r="Q8" s="82">
        <f>IFERROR(P8/M8,"-")</f>
        <v>0.03960396039604</v>
      </c>
      <c r="R8" s="81">
        <v>0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0.5</v>
      </c>
      <c r="X8" s="186">
        <v>11000</v>
      </c>
      <c r="Y8" s="187">
        <f>IFERROR(X8/P8,"-")</f>
        <v>2750</v>
      </c>
      <c r="Z8" s="187">
        <f>IFERROR(X8/V8,"-")</f>
        <v>5500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4</v>
      </c>
      <c r="BO8" s="120">
        <f>IF(P8=0,"",IF(BN8=0,"",(BN8/P8)))</f>
        <v>1</v>
      </c>
      <c r="BP8" s="121">
        <v>2</v>
      </c>
      <c r="BQ8" s="122">
        <f>IFERROR(BP8/BN8,"-")</f>
        <v>0.5</v>
      </c>
      <c r="BR8" s="123">
        <v>11000</v>
      </c>
      <c r="BS8" s="124">
        <f>IFERROR(BR8/BN8,"-")</f>
        <v>2750</v>
      </c>
      <c r="BT8" s="125">
        <v>1</v>
      </c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74</v>
      </c>
      <c r="E9" s="203" t="s">
        <v>75</v>
      </c>
      <c r="F9" s="203" t="s">
        <v>63</v>
      </c>
      <c r="G9" s="203"/>
      <c r="H9" s="90" t="s">
        <v>65</v>
      </c>
      <c r="I9" s="90"/>
      <c r="J9" s="188"/>
      <c r="K9" s="81">
        <v>29</v>
      </c>
      <c r="L9" s="81">
        <v>0</v>
      </c>
      <c r="M9" s="81">
        <v>104</v>
      </c>
      <c r="N9" s="91">
        <v>9</v>
      </c>
      <c r="O9" s="92">
        <v>0</v>
      </c>
      <c r="P9" s="93">
        <f>N9+O9</f>
        <v>9</v>
      </c>
      <c r="Q9" s="82">
        <f>IFERROR(P9/M9,"-")</f>
        <v>0.086538461538462</v>
      </c>
      <c r="R9" s="81">
        <v>1</v>
      </c>
      <c r="S9" s="81">
        <v>5</v>
      </c>
      <c r="T9" s="82">
        <f>IFERROR(S9/(O9+P9),"-")</f>
        <v>0.55555555555556</v>
      </c>
      <c r="U9" s="182"/>
      <c r="V9" s="84">
        <v>4</v>
      </c>
      <c r="W9" s="82">
        <f>IF(P9=0,"-",V9/P9)</f>
        <v>0.44444444444444</v>
      </c>
      <c r="X9" s="186">
        <v>294000</v>
      </c>
      <c r="Y9" s="187">
        <f>IFERROR(X9/P9,"-")</f>
        <v>32666.666666667</v>
      </c>
      <c r="Z9" s="187">
        <f>IFERROR(X9/V9,"-")</f>
        <v>73500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0.44444444444444</v>
      </c>
      <c r="BG9" s="112">
        <v>1</v>
      </c>
      <c r="BH9" s="114">
        <f>IFERROR(BG9/BE9,"-")</f>
        <v>0.25</v>
      </c>
      <c r="BI9" s="115">
        <v>3000</v>
      </c>
      <c r="BJ9" s="116">
        <f>IFERROR(BI9/BE9,"-")</f>
        <v>750</v>
      </c>
      <c r="BK9" s="117">
        <v>1</v>
      </c>
      <c r="BL9" s="117"/>
      <c r="BM9" s="117"/>
      <c r="BN9" s="119">
        <v>4</v>
      </c>
      <c r="BO9" s="120">
        <f>IF(P9=0,"",IF(BN9=0,"",(BN9/P9)))</f>
        <v>0.44444444444444</v>
      </c>
      <c r="BP9" s="121">
        <v>2</v>
      </c>
      <c r="BQ9" s="122">
        <f>IFERROR(BP9/BN9,"-")</f>
        <v>0.5</v>
      </c>
      <c r="BR9" s="123">
        <v>11000</v>
      </c>
      <c r="BS9" s="124">
        <f>IFERROR(BR9/BN9,"-")</f>
        <v>2750</v>
      </c>
      <c r="BT9" s="125">
        <v>1</v>
      </c>
      <c r="BU9" s="125">
        <v>1</v>
      </c>
      <c r="BV9" s="125"/>
      <c r="BW9" s="126">
        <v>1</v>
      </c>
      <c r="BX9" s="127">
        <f>IF(P9=0,"",IF(BW9=0,"",(BW9/P9)))</f>
        <v>0.11111111111111</v>
      </c>
      <c r="BY9" s="128">
        <v>1</v>
      </c>
      <c r="BZ9" s="129">
        <f>IFERROR(BY9/BW9,"-")</f>
        <v>1</v>
      </c>
      <c r="CA9" s="130">
        <v>280000</v>
      </c>
      <c r="CB9" s="131">
        <f>IFERROR(CA9/BW9,"-")</f>
        <v>280000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294000</v>
      </c>
      <c r="CQ9" s="141">
        <v>280000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76</v>
      </c>
      <c r="C10" s="203"/>
      <c r="D10" s="203" t="s">
        <v>77</v>
      </c>
      <c r="E10" s="203" t="s">
        <v>77</v>
      </c>
      <c r="F10" s="203" t="s">
        <v>78</v>
      </c>
      <c r="G10" s="203"/>
      <c r="H10" s="90"/>
      <c r="I10" s="90"/>
      <c r="J10" s="188"/>
      <c r="K10" s="81">
        <v>235</v>
      </c>
      <c r="L10" s="81">
        <v>97</v>
      </c>
      <c r="M10" s="81">
        <v>49</v>
      </c>
      <c r="N10" s="91">
        <v>20</v>
      </c>
      <c r="O10" s="92">
        <v>1</v>
      </c>
      <c r="P10" s="93">
        <f>N10+O10</f>
        <v>21</v>
      </c>
      <c r="Q10" s="82">
        <f>IFERROR(P10/M10,"-")</f>
        <v>0.42857142857143</v>
      </c>
      <c r="R10" s="81">
        <v>8</v>
      </c>
      <c r="S10" s="81">
        <v>3</v>
      </c>
      <c r="T10" s="82">
        <f>IFERROR(S10/(O10+P10),"-")</f>
        <v>0.13636363636364</v>
      </c>
      <c r="U10" s="182"/>
      <c r="V10" s="84">
        <v>8</v>
      </c>
      <c r="W10" s="82">
        <f>IF(P10=0,"-",V10/P10)</f>
        <v>0.38095238095238</v>
      </c>
      <c r="X10" s="186">
        <v>699000</v>
      </c>
      <c r="Y10" s="187">
        <f>IFERROR(X10/P10,"-")</f>
        <v>33285.714285714</v>
      </c>
      <c r="Z10" s="187">
        <f>IFERROR(X10/V10,"-")</f>
        <v>87375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0.047619047619048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0.095238095238095</v>
      </c>
      <c r="BG10" s="112">
        <v>1</v>
      </c>
      <c r="BH10" s="114">
        <f>IFERROR(BG10/BE10,"-")</f>
        <v>0.5</v>
      </c>
      <c r="BI10" s="115">
        <v>25000</v>
      </c>
      <c r="BJ10" s="116">
        <f>IFERROR(BI10/BE10,"-")</f>
        <v>12500</v>
      </c>
      <c r="BK10" s="117"/>
      <c r="BL10" s="117"/>
      <c r="BM10" s="117">
        <v>1</v>
      </c>
      <c r="BN10" s="119">
        <v>4</v>
      </c>
      <c r="BO10" s="120">
        <f>IF(P10=0,"",IF(BN10=0,"",(BN10/P10)))</f>
        <v>0.19047619047619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10</v>
      </c>
      <c r="BX10" s="127">
        <f>IF(P10=0,"",IF(BW10=0,"",(BW10/P10)))</f>
        <v>0.47619047619048</v>
      </c>
      <c r="BY10" s="128">
        <v>4</v>
      </c>
      <c r="BZ10" s="129">
        <f>IFERROR(BY10/BW10,"-")</f>
        <v>0.4</v>
      </c>
      <c r="CA10" s="130">
        <v>273000</v>
      </c>
      <c r="CB10" s="131">
        <f>IFERROR(CA10/BW10,"-")</f>
        <v>27300</v>
      </c>
      <c r="CC10" s="132">
        <v>1</v>
      </c>
      <c r="CD10" s="132"/>
      <c r="CE10" s="132">
        <v>3</v>
      </c>
      <c r="CF10" s="133">
        <v>4</v>
      </c>
      <c r="CG10" s="134">
        <f>IF(P10=0,"",IF(CF10=0,"",(CF10/P10)))</f>
        <v>0.19047619047619</v>
      </c>
      <c r="CH10" s="135">
        <v>3</v>
      </c>
      <c r="CI10" s="136">
        <f>IFERROR(CH10/CF10,"-")</f>
        <v>0.75</v>
      </c>
      <c r="CJ10" s="137">
        <v>401000</v>
      </c>
      <c r="CK10" s="138">
        <f>IFERROR(CJ10/CF10,"-")</f>
        <v>100250</v>
      </c>
      <c r="CL10" s="139"/>
      <c r="CM10" s="139"/>
      <c r="CN10" s="139">
        <v>3</v>
      </c>
      <c r="CO10" s="140">
        <v>8</v>
      </c>
      <c r="CP10" s="141">
        <v>699000</v>
      </c>
      <c r="CQ10" s="141">
        <v>318000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1.7115384615385</v>
      </c>
      <c r="B11" s="203" t="s">
        <v>79</v>
      </c>
      <c r="C11" s="203"/>
      <c r="D11" s="203" t="s">
        <v>61</v>
      </c>
      <c r="E11" s="203" t="s">
        <v>62</v>
      </c>
      <c r="F11" s="203" t="s">
        <v>63</v>
      </c>
      <c r="G11" s="203" t="s">
        <v>80</v>
      </c>
      <c r="H11" s="90" t="s">
        <v>81</v>
      </c>
      <c r="I11" s="90" t="s">
        <v>82</v>
      </c>
      <c r="J11" s="188">
        <v>260000</v>
      </c>
      <c r="K11" s="81">
        <v>10</v>
      </c>
      <c r="L11" s="81">
        <v>0</v>
      </c>
      <c r="M11" s="81">
        <v>35</v>
      </c>
      <c r="N11" s="91">
        <v>1</v>
      </c>
      <c r="O11" s="92">
        <v>0</v>
      </c>
      <c r="P11" s="93">
        <f>N11+O11</f>
        <v>1</v>
      </c>
      <c r="Q11" s="82">
        <f>IFERROR(P11/M11,"-")</f>
        <v>0.028571428571429</v>
      </c>
      <c r="R11" s="81">
        <v>0</v>
      </c>
      <c r="S11" s="81">
        <v>0</v>
      </c>
      <c r="T11" s="82">
        <f>IFERROR(S11/(O11+P11),"-")</f>
        <v>0</v>
      </c>
      <c r="U11" s="182">
        <f>IFERROR(J11/SUM(P11:P14),"-")</f>
        <v>26000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SUM(X11:X14)-SUM(J11:J14)</f>
        <v>185000</v>
      </c>
      <c r="AB11" s="85">
        <f>SUM(X11:X14)/SUM(J11:J14)</f>
        <v>1.7115384615385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68</v>
      </c>
      <c r="E12" s="203" t="s">
        <v>69</v>
      </c>
      <c r="F12" s="203" t="s">
        <v>63</v>
      </c>
      <c r="G12" s="203"/>
      <c r="H12" s="90" t="s">
        <v>81</v>
      </c>
      <c r="I12" s="90" t="s">
        <v>84</v>
      </c>
      <c r="J12" s="188"/>
      <c r="K12" s="81">
        <v>8</v>
      </c>
      <c r="L12" s="81">
        <v>0</v>
      </c>
      <c r="M12" s="81">
        <v>49</v>
      </c>
      <c r="N12" s="91">
        <v>1</v>
      </c>
      <c r="O12" s="92">
        <v>0</v>
      </c>
      <c r="P12" s="93">
        <f>N12+O12</f>
        <v>1</v>
      </c>
      <c r="Q12" s="82">
        <f>IFERROR(P12/M12,"-")</f>
        <v>0.020408163265306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71</v>
      </c>
      <c r="E13" s="203" t="s">
        <v>72</v>
      </c>
      <c r="F13" s="203" t="s">
        <v>63</v>
      </c>
      <c r="G13" s="203"/>
      <c r="H13" s="90" t="s">
        <v>81</v>
      </c>
      <c r="I13" s="90" t="s">
        <v>86</v>
      </c>
      <c r="J13" s="188"/>
      <c r="K13" s="81">
        <v>7</v>
      </c>
      <c r="L13" s="81">
        <v>0</v>
      </c>
      <c r="M13" s="81">
        <v>45</v>
      </c>
      <c r="N13" s="91">
        <v>1</v>
      </c>
      <c r="O13" s="92">
        <v>0</v>
      </c>
      <c r="P13" s="93">
        <f>N13+O13</f>
        <v>1</v>
      </c>
      <c r="Q13" s="82">
        <f>IFERROR(P13/M13,"-")</f>
        <v>0.022222222222222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77</v>
      </c>
      <c r="E14" s="203" t="s">
        <v>77</v>
      </c>
      <c r="F14" s="203" t="s">
        <v>78</v>
      </c>
      <c r="G14" s="203"/>
      <c r="H14" s="90"/>
      <c r="I14" s="90"/>
      <c r="J14" s="188"/>
      <c r="K14" s="81">
        <v>97</v>
      </c>
      <c r="L14" s="81">
        <v>38</v>
      </c>
      <c r="M14" s="81">
        <v>39</v>
      </c>
      <c r="N14" s="91">
        <v>7</v>
      </c>
      <c r="O14" s="92">
        <v>0</v>
      </c>
      <c r="P14" s="93">
        <f>N14+O14</f>
        <v>7</v>
      </c>
      <c r="Q14" s="82">
        <f>IFERROR(P14/M14,"-")</f>
        <v>0.17948717948718</v>
      </c>
      <c r="R14" s="81">
        <v>4</v>
      </c>
      <c r="S14" s="81">
        <v>1</v>
      </c>
      <c r="T14" s="82">
        <f>IFERROR(S14/(O14+P14),"-")</f>
        <v>0.14285714285714</v>
      </c>
      <c r="U14" s="182"/>
      <c r="V14" s="84">
        <v>3</v>
      </c>
      <c r="W14" s="82">
        <f>IF(P14=0,"-",V14/P14)</f>
        <v>0.42857142857143</v>
      </c>
      <c r="X14" s="186">
        <v>445000</v>
      </c>
      <c r="Y14" s="187">
        <f>IFERROR(X14/P14,"-")</f>
        <v>63571.428571429</v>
      </c>
      <c r="Z14" s="187">
        <f>IFERROR(X14/V14,"-")</f>
        <v>148333.33333333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0.14285714285714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0.28571428571429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0.42857142857143</v>
      </c>
      <c r="BY14" s="128">
        <v>2</v>
      </c>
      <c r="BZ14" s="129">
        <f>IFERROR(BY14/BW14,"-")</f>
        <v>0.66666666666667</v>
      </c>
      <c r="CA14" s="130">
        <v>13000</v>
      </c>
      <c r="CB14" s="131">
        <f>IFERROR(CA14/BW14,"-")</f>
        <v>4333.3333333333</v>
      </c>
      <c r="CC14" s="132">
        <v>1</v>
      </c>
      <c r="CD14" s="132">
        <v>1</v>
      </c>
      <c r="CE14" s="132"/>
      <c r="CF14" s="133">
        <v>1</v>
      </c>
      <c r="CG14" s="134">
        <f>IF(P14=0,"",IF(CF14=0,"",(CF14/P14)))</f>
        <v>0.14285714285714</v>
      </c>
      <c r="CH14" s="135">
        <v>1</v>
      </c>
      <c r="CI14" s="136">
        <f>IFERROR(CH14/CF14,"-")</f>
        <v>1</v>
      </c>
      <c r="CJ14" s="137">
        <v>432000</v>
      </c>
      <c r="CK14" s="138">
        <f>IFERROR(CJ14/CF14,"-")</f>
        <v>432000</v>
      </c>
      <c r="CL14" s="139"/>
      <c r="CM14" s="139"/>
      <c r="CN14" s="139">
        <v>1</v>
      </c>
      <c r="CO14" s="140">
        <v>3</v>
      </c>
      <c r="CP14" s="141">
        <v>445000</v>
      </c>
      <c r="CQ14" s="141">
        <v>432000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>
        <f>AB15</f>
        <v>0.784</v>
      </c>
      <c r="B15" s="203" t="s">
        <v>88</v>
      </c>
      <c r="C15" s="203"/>
      <c r="D15" s="203" t="s">
        <v>89</v>
      </c>
      <c r="E15" s="203" t="s">
        <v>90</v>
      </c>
      <c r="F15" s="203" t="s">
        <v>63</v>
      </c>
      <c r="G15" s="203" t="s">
        <v>91</v>
      </c>
      <c r="H15" s="90" t="s">
        <v>92</v>
      </c>
      <c r="I15" s="90" t="s">
        <v>93</v>
      </c>
      <c r="J15" s="188">
        <v>250000</v>
      </c>
      <c r="K15" s="81">
        <v>1</v>
      </c>
      <c r="L15" s="81">
        <v>0</v>
      </c>
      <c r="M15" s="81">
        <v>17</v>
      </c>
      <c r="N15" s="91">
        <v>1</v>
      </c>
      <c r="O15" s="92">
        <v>0</v>
      </c>
      <c r="P15" s="93">
        <f>N15+O15</f>
        <v>1</v>
      </c>
      <c r="Q15" s="82">
        <f>IFERROR(P15/M15,"-")</f>
        <v>0.058823529411765</v>
      </c>
      <c r="R15" s="81">
        <v>0</v>
      </c>
      <c r="S15" s="81">
        <v>1</v>
      </c>
      <c r="T15" s="82">
        <f>IFERROR(S15/(O15+P15),"-")</f>
        <v>1</v>
      </c>
      <c r="U15" s="182">
        <f>IFERROR(J15/SUM(P15:P20),"-")</f>
        <v>15625</v>
      </c>
      <c r="V15" s="84">
        <v>1</v>
      </c>
      <c r="W15" s="82">
        <f>IF(P15=0,"-",V15/P15)</f>
        <v>1</v>
      </c>
      <c r="X15" s="186">
        <v>8000</v>
      </c>
      <c r="Y15" s="187">
        <f>IFERROR(X15/P15,"-")</f>
        <v>8000</v>
      </c>
      <c r="Z15" s="187">
        <f>IFERROR(X15/V15,"-")</f>
        <v>8000</v>
      </c>
      <c r="AA15" s="188">
        <f>SUM(X15:X20)-SUM(J15:J20)</f>
        <v>-54000</v>
      </c>
      <c r="AB15" s="85">
        <f>SUM(X15:X20)/SUM(J15:J20)</f>
        <v>0.784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>
        <v>1</v>
      </c>
      <c r="BZ15" s="129">
        <f>IFERROR(BY15/BW15,"-")</f>
        <v>1</v>
      </c>
      <c r="CA15" s="130">
        <v>8000</v>
      </c>
      <c r="CB15" s="131">
        <f>IFERROR(CA15/BW15,"-")</f>
        <v>8000</v>
      </c>
      <c r="CC15" s="132"/>
      <c r="CD15" s="132">
        <v>1</v>
      </c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8000</v>
      </c>
      <c r="CQ15" s="141">
        <v>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95</v>
      </c>
      <c r="E16" s="203" t="s">
        <v>96</v>
      </c>
      <c r="F16" s="203" t="s">
        <v>63</v>
      </c>
      <c r="G16" s="203" t="s">
        <v>91</v>
      </c>
      <c r="H16" s="90" t="s">
        <v>92</v>
      </c>
      <c r="I16" s="90" t="s">
        <v>97</v>
      </c>
      <c r="J16" s="188"/>
      <c r="K16" s="81">
        <v>7</v>
      </c>
      <c r="L16" s="81">
        <v>0</v>
      </c>
      <c r="M16" s="81">
        <v>20</v>
      </c>
      <c r="N16" s="91">
        <v>3</v>
      </c>
      <c r="O16" s="92">
        <v>0</v>
      </c>
      <c r="P16" s="93">
        <f>N16+O16</f>
        <v>3</v>
      </c>
      <c r="Q16" s="82">
        <f>IFERROR(P16/M16,"-")</f>
        <v>0.15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0.66666666666667</v>
      </c>
      <c r="X16" s="186">
        <v>65000</v>
      </c>
      <c r="Y16" s="187">
        <f>IFERROR(X16/P16,"-")</f>
        <v>21666.666666667</v>
      </c>
      <c r="Z16" s="187">
        <f>IFERROR(X16/V16,"-")</f>
        <v>32500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0.66666666666667</v>
      </c>
      <c r="BP16" s="121">
        <v>1</v>
      </c>
      <c r="BQ16" s="122">
        <f>IFERROR(BP16/BN16,"-")</f>
        <v>0.5</v>
      </c>
      <c r="BR16" s="123">
        <v>5000</v>
      </c>
      <c r="BS16" s="124">
        <f>IFERROR(BR16/BN16,"-")</f>
        <v>2500</v>
      </c>
      <c r="BT16" s="125">
        <v>1</v>
      </c>
      <c r="BU16" s="125"/>
      <c r="BV16" s="125"/>
      <c r="BW16" s="126">
        <v>1</v>
      </c>
      <c r="BX16" s="127">
        <f>IF(P16=0,"",IF(BW16=0,"",(BW16/P16)))</f>
        <v>0.33333333333333</v>
      </c>
      <c r="BY16" s="128">
        <v>1</v>
      </c>
      <c r="BZ16" s="129">
        <f>IFERROR(BY16/BW16,"-")</f>
        <v>1</v>
      </c>
      <c r="CA16" s="130">
        <v>60000</v>
      </c>
      <c r="CB16" s="131">
        <f>IFERROR(CA16/BW16,"-")</f>
        <v>60000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65000</v>
      </c>
      <c r="CQ16" s="141">
        <v>60000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98</v>
      </c>
      <c r="C17" s="203"/>
      <c r="D17" s="203" t="s">
        <v>99</v>
      </c>
      <c r="E17" s="203" t="s">
        <v>100</v>
      </c>
      <c r="F17" s="203" t="s">
        <v>63</v>
      </c>
      <c r="G17" s="203" t="s">
        <v>91</v>
      </c>
      <c r="H17" s="90" t="s">
        <v>92</v>
      </c>
      <c r="I17" s="90" t="s">
        <v>101</v>
      </c>
      <c r="J17" s="188"/>
      <c r="K17" s="81">
        <v>2</v>
      </c>
      <c r="L17" s="81">
        <v>0</v>
      </c>
      <c r="M17" s="81">
        <v>28</v>
      </c>
      <c r="N17" s="91">
        <v>2</v>
      </c>
      <c r="O17" s="92">
        <v>0</v>
      </c>
      <c r="P17" s="93">
        <f>N17+O17</f>
        <v>2</v>
      </c>
      <c r="Q17" s="82">
        <f>IFERROR(P17/M17,"-")</f>
        <v>0.071428571428571</v>
      </c>
      <c r="R17" s="81">
        <v>1</v>
      </c>
      <c r="S17" s="81">
        <v>1</v>
      </c>
      <c r="T17" s="82">
        <f>IFERROR(S17/(O17+P17),"-")</f>
        <v>0.5</v>
      </c>
      <c r="U17" s="182"/>
      <c r="V17" s="84">
        <v>1</v>
      </c>
      <c r="W17" s="82">
        <f>IF(P17=0,"-",V17/P17)</f>
        <v>0.5</v>
      </c>
      <c r="X17" s="186">
        <v>26000</v>
      </c>
      <c r="Y17" s="187">
        <f>IFERROR(X17/P17,"-")</f>
        <v>13000</v>
      </c>
      <c r="Z17" s="187">
        <f>IFERROR(X17/V17,"-")</f>
        <v>26000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0.5</v>
      </c>
      <c r="BG17" s="112">
        <v>1</v>
      </c>
      <c r="BH17" s="114">
        <f>IFERROR(BG17/BE17,"-")</f>
        <v>1</v>
      </c>
      <c r="BI17" s="115">
        <v>26000</v>
      </c>
      <c r="BJ17" s="116">
        <f>IFERROR(BI17/BE17,"-")</f>
        <v>26000</v>
      </c>
      <c r="BK17" s="117"/>
      <c r="BL17" s="117"/>
      <c r="BM17" s="117">
        <v>1</v>
      </c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26000</v>
      </c>
      <c r="CQ17" s="141">
        <v>26000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 t="s">
        <v>103</v>
      </c>
      <c r="E18" s="203" t="s">
        <v>104</v>
      </c>
      <c r="F18" s="203" t="s">
        <v>63</v>
      </c>
      <c r="G18" s="203" t="s">
        <v>91</v>
      </c>
      <c r="H18" s="90" t="s">
        <v>92</v>
      </c>
      <c r="I18" s="204" t="s">
        <v>105</v>
      </c>
      <c r="J18" s="188"/>
      <c r="K18" s="81">
        <v>2</v>
      </c>
      <c r="L18" s="81">
        <v>0</v>
      </c>
      <c r="M18" s="81">
        <v>12</v>
      </c>
      <c r="N18" s="91">
        <v>1</v>
      </c>
      <c r="O18" s="92">
        <v>0</v>
      </c>
      <c r="P18" s="93">
        <f>N18+O18</f>
        <v>1</v>
      </c>
      <c r="Q18" s="82">
        <f>IFERROR(P18/M18,"-")</f>
        <v>0.083333333333333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106</v>
      </c>
      <c r="C19" s="203"/>
      <c r="D19" s="203" t="s">
        <v>107</v>
      </c>
      <c r="E19" s="203" t="s">
        <v>108</v>
      </c>
      <c r="F19" s="203" t="s">
        <v>63</v>
      </c>
      <c r="G19" s="203" t="s">
        <v>91</v>
      </c>
      <c r="H19" s="90" t="s">
        <v>92</v>
      </c>
      <c r="I19" s="90"/>
      <c r="J19" s="188"/>
      <c r="K19" s="81">
        <v>1</v>
      </c>
      <c r="L19" s="81">
        <v>0</v>
      </c>
      <c r="M19" s="81">
        <v>7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109</v>
      </c>
      <c r="C20" s="203"/>
      <c r="D20" s="203" t="s">
        <v>77</v>
      </c>
      <c r="E20" s="203" t="s">
        <v>77</v>
      </c>
      <c r="F20" s="203" t="s">
        <v>78</v>
      </c>
      <c r="G20" s="203" t="s">
        <v>110</v>
      </c>
      <c r="H20" s="90"/>
      <c r="I20" s="90"/>
      <c r="J20" s="188"/>
      <c r="K20" s="81">
        <v>70</v>
      </c>
      <c r="L20" s="81">
        <v>34</v>
      </c>
      <c r="M20" s="81">
        <v>35</v>
      </c>
      <c r="N20" s="91">
        <v>9</v>
      </c>
      <c r="O20" s="92">
        <v>0</v>
      </c>
      <c r="P20" s="93">
        <f>N20+O20</f>
        <v>9</v>
      </c>
      <c r="Q20" s="82">
        <f>IFERROR(P20/M20,"-")</f>
        <v>0.25714285714286</v>
      </c>
      <c r="R20" s="81">
        <v>4</v>
      </c>
      <c r="S20" s="81">
        <v>2</v>
      </c>
      <c r="T20" s="82">
        <f>IFERROR(S20/(O20+P20),"-")</f>
        <v>0.22222222222222</v>
      </c>
      <c r="U20" s="182"/>
      <c r="V20" s="84">
        <v>4</v>
      </c>
      <c r="W20" s="82">
        <f>IF(P20=0,"-",V20/P20)</f>
        <v>0.44444444444444</v>
      </c>
      <c r="X20" s="186">
        <v>97000</v>
      </c>
      <c r="Y20" s="187">
        <f>IFERROR(X20/P20,"-")</f>
        <v>10777.777777778</v>
      </c>
      <c r="Z20" s="187">
        <f>IFERROR(X20/V20,"-")</f>
        <v>24250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0.11111111111111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5</v>
      </c>
      <c r="BX20" s="127">
        <f>IF(P20=0,"",IF(BW20=0,"",(BW20/P20)))</f>
        <v>0.55555555555556</v>
      </c>
      <c r="BY20" s="128">
        <v>2</v>
      </c>
      <c r="BZ20" s="129">
        <f>IFERROR(BY20/BW20,"-")</f>
        <v>0.4</v>
      </c>
      <c r="CA20" s="130">
        <v>86000</v>
      </c>
      <c r="CB20" s="131">
        <f>IFERROR(CA20/BW20,"-")</f>
        <v>17200</v>
      </c>
      <c r="CC20" s="132"/>
      <c r="CD20" s="132"/>
      <c r="CE20" s="132">
        <v>2</v>
      </c>
      <c r="CF20" s="133">
        <v>3</v>
      </c>
      <c r="CG20" s="134">
        <f>IF(P20=0,"",IF(CF20=0,"",(CF20/P20)))</f>
        <v>0.33333333333333</v>
      </c>
      <c r="CH20" s="135">
        <v>2</v>
      </c>
      <c r="CI20" s="136">
        <f>IFERROR(CH20/CF20,"-")</f>
        <v>0.66666666666667</v>
      </c>
      <c r="CJ20" s="137">
        <v>11000</v>
      </c>
      <c r="CK20" s="138">
        <f>IFERROR(CJ20/CF20,"-")</f>
        <v>3666.6666666667</v>
      </c>
      <c r="CL20" s="139">
        <v>1</v>
      </c>
      <c r="CM20" s="139">
        <v>1</v>
      </c>
      <c r="CN20" s="139"/>
      <c r="CO20" s="140">
        <v>4</v>
      </c>
      <c r="CP20" s="141">
        <v>97000</v>
      </c>
      <c r="CQ20" s="141">
        <v>65000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0.5</v>
      </c>
      <c r="B21" s="203" t="s">
        <v>111</v>
      </c>
      <c r="C21" s="203"/>
      <c r="D21" s="203" t="s">
        <v>61</v>
      </c>
      <c r="E21" s="203" t="s">
        <v>62</v>
      </c>
      <c r="F21" s="203" t="s">
        <v>63</v>
      </c>
      <c r="G21" s="203" t="s">
        <v>91</v>
      </c>
      <c r="H21" s="90" t="s">
        <v>65</v>
      </c>
      <c r="I21" s="90" t="s">
        <v>82</v>
      </c>
      <c r="J21" s="188">
        <v>200000</v>
      </c>
      <c r="K21" s="81">
        <v>2</v>
      </c>
      <c r="L21" s="81">
        <v>0</v>
      </c>
      <c r="M21" s="81">
        <v>36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>
        <f>IFERROR(J21/SUM(P21:P24),"-")</f>
        <v>33333.333333333</v>
      </c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>
        <f>SUM(X21:X24)-SUM(J21:J24)</f>
        <v>-100000</v>
      </c>
      <c r="AB21" s="85">
        <f>SUM(X21:X24)/SUM(J21:J24)</f>
        <v>0.5</v>
      </c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112</v>
      </c>
      <c r="C22" s="203"/>
      <c r="D22" s="203" t="s">
        <v>68</v>
      </c>
      <c r="E22" s="203" t="s">
        <v>69</v>
      </c>
      <c r="F22" s="203" t="s">
        <v>63</v>
      </c>
      <c r="G22" s="203"/>
      <c r="H22" s="90" t="s">
        <v>65</v>
      </c>
      <c r="I22" s="90" t="s">
        <v>84</v>
      </c>
      <c r="J22" s="188"/>
      <c r="K22" s="81">
        <v>3</v>
      </c>
      <c r="L22" s="81">
        <v>0</v>
      </c>
      <c r="M22" s="81">
        <v>13</v>
      </c>
      <c r="N22" s="91">
        <v>1</v>
      </c>
      <c r="O22" s="92">
        <v>0</v>
      </c>
      <c r="P22" s="93">
        <f>N22+O22</f>
        <v>1</v>
      </c>
      <c r="Q22" s="82">
        <f>IFERROR(P22/M22,"-")</f>
        <v>0.076923076923077</v>
      </c>
      <c r="R22" s="81">
        <v>0</v>
      </c>
      <c r="S22" s="81">
        <v>1</v>
      </c>
      <c r="T22" s="82">
        <f>IFERROR(S22/(O22+P22),"-")</f>
        <v>1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113</v>
      </c>
      <c r="C23" s="203"/>
      <c r="D23" s="203" t="s">
        <v>71</v>
      </c>
      <c r="E23" s="203" t="s">
        <v>72</v>
      </c>
      <c r="F23" s="203" t="s">
        <v>63</v>
      </c>
      <c r="G23" s="203"/>
      <c r="H23" s="90" t="s">
        <v>65</v>
      </c>
      <c r="I23" s="90" t="s">
        <v>86</v>
      </c>
      <c r="J23" s="188"/>
      <c r="K23" s="81">
        <v>1</v>
      </c>
      <c r="L23" s="81">
        <v>0</v>
      </c>
      <c r="M23" s="81">
        <v>28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77</v>
      </c>
      <c r="E24" s="203" t="s">
        <v>77</v>
      </c>
      <c r="F24" s="203" t="s">
        <v>78</v>
      </c>
      <c r="G24" s="203"/>
      <c r="H24" s="90"/>
      <c r="I24" s="90"/>
      <c r="J24" s="188"/>
      <c r="K24" s="81">
        <v>43</v>
      </c>
      <c r="L24" s="81">
        <v>26</v>
      </c>
      <c r="M24" s="81">
        <v>38</v>
      </c>
      <c r="N24" s="91">
        <v>5</v>
      </c>
      <c r="O24" s="92">
        <v>0</v>
      </c>
      <c r="P24" s="93">
        <f>N24+O24</f>
        <v>5</v>
      </c>
      <c r="Q24" s="82">
        <f>IFERROR(P24/M24,"-")</f>
        <v>0.13157894736842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2</v>
      </c>
      <c r="W24" s="82">
        <f>IF(P24=0,"-",V24/P24)</f>
        <v>0.4</v>
      </c>
      <c r="X24" s="186">
        <v>100000</v>
      </c>
      <c r="Y24" s="187">
        <f>IFERROR(X24/P24,"-")</f>
        <v>20000</v>
      </c>
      <c r="Z24" s="187">
        <f>IFERROR(X24/V24,"-")</f>
        <v>50000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0.2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1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3</v>
      </c>
      <c r="BX24" s="127">
        <f>IF(P24=0,"",IF(BW24=0,"",(BW24/P24)))</f>
        <v>0.6</v>
      </c>
      <c r="BY24" s="128">
        <v>2</v>
      </c>
      <c r="BZ24" s="129">
        <f>IFERROR(BY24/BW24,"-")</f>
        <v>0.66666666666667</v>
      </c>
      <c r="CA24" s="130">
        <v>100000</v>
      </c>
      <c r="CB24" s="131">
        <f>IFERROR(CA24/BW24,"-")</f>
        <v>33333.333333333</v>
      </c>
      <c r="CC24" s="132"/>
      <c r="CD24" s="132"/>
      <c r="CE24" s="132">
        <v>2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100000</v>
      </c>
      <c r="CQ24" s="141">
        <v>65000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0.224</v>
      </c>
      <c r="B25" s="203" t="s">
        <v>115</v>
      </c>
      <c r="C25" s="203"/>
      <c r="D25" s="203" t="s">
        <v>116</v>
      </c>
      <c r="E25" s="203" t="s">
        <v>117</v>
      </c>
      <c r="F25" s="203" t="s">
        <v>63</v>
      </c>
      <c r="G25" s="203" t="s">
        <v>118</v>
      </c>
      <c r="H25" s="90" t="s">
        <v>119</v>
      </c>
      <c r="I25" s="90" t="s">
        <v>82</v>
      </c>
      <c r="J25" s="188">
        <v>125000</v>
      </c>
      <c r="K25" s="81">
        <v>2</v>
      </c>
      <c r="L25" s="81">
        <v>0</v>
      </c>
      <c r="M25" s="81">
        <v>13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>
        <f>IFERROR(J25/SUM(P25:P28),"-")</f>
        <v>11363.636363636</v>
      </c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>
        <f>SUM(X25:X28)-SUM(J25:J28)</f>
        <v>-97000</v>
      </c>
      <c r="AB25" s="85">
        <f>SUM(X25:X28)/SUM(J25:J28)</f>
        <v>0.224</v>
      </c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120</v>
      </c>
      <c r="C26" s="203"/>
      <c r="D26" s="203" t="s">
        <v>121</v>
      </c>
      <c r="E26" s="203" t="s">
        <v>122</v>
      </c>
      <c r="F26" s="203" t="s">
        <v>63</v>
      </c>
      <c r="G26" s="203"/>
      <c r="H26" s="90" t="s">
        <v>119</v>
      </c>
      <c r="I26" s="90" t="s">
        <v>84</v>
      </c>
      <c r="J26" s="188"/>
      <c r="K26" s="81">
        <v>4</v>
      </c>
      <c r="L26" s="81">
        <v>0</v>
      </c>
      <c r="M26" s="81">
        <v>17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123</v>
      </c>
      <c r="C27" s="203"/>
      <c r="D27" s="203" t="s">
        <v>124</v>
      </c>
      <c r="E27" s="203" t="s">
        <v>125</v>
      </c>
      <c r="F27" s="203" t="s">
        <v>63</v>
      </c>
      <c r="G27" s="203"/>
      <c r="H27" s="90" t="s">
        <v>119</v>
      </c>
      <c r="I27" s="90" t="s">
        <v>86</v>
      </c>
      <c r="J27" s="188"/>
      <c r="K27" s="81">
        <v>10</v>
      </c>
      <c r="L27" s="81">
        <v>0</v>
      </c>
      <c r="M27" s="81">
        <v>35</v>
      </c>
      <c r="N27" s="91">
        <v>4</v>
      </c>
      <c r="O27" s="92">
        <v>0</v>
      </c>
      <c r="P27" s="93">
        <f>N27+O27</f>
        <v>4</v>
      </c>
      <c r="Q27" s="82">
        <f>IFERROR(P27/M27,"-")</f>
        <v>0.11428571428571</v>
      </c>
      <c r="R27" s="81">
        <v>0</v>
      </c>
      <c r="S27" s="81">
        <v>2</v>
      </c>
      <c r="T27" s="82">
        <f>IFERROR(S27/(O27+P27),"-")</f>
        <v>0.5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2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0.25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126</v>
      </c>
      <c r="C28" s="203"/>
      <c r="D28" s="203" t="s">
        <v>77</v>
      </c>
      <c r="E28" s="203" t="s">
        <v>77</v>
      </c>
      <c r="F28" s="203" t="s">
        <v>78</v>
      </c>
      <c r="G28" s="203"/>
      <c r="H28" s="90"/>
      <c r="I28" s="90"/>
      <c r="J28" s="188"/>
      <c r="K28" s="81">
        <v>28</v>
      </c>
      <c r="L28" s="81">
        <v>23</v>
      </c>
      <c r="M28" s="81">
        <v>38</v>
      </c>
      <c r="N28" s="91">
        <v>7</v>
      </c>
      <c r="O28" s="92">
        <v>0</v>
      </c>
      <c r="P28" s="93">
        <f>N28+O28</f>
        <v>7</v>
      </c>
      <c r="Q28" s="82">
        <f>IFERROR(P28/M28,"-")</f>
        <v>0.18421052631579</v>
      </c>
      <c r="R28" s="81">
        <v>2</v>
      </c>
      <c r="S28" s="81">
        <v>2</v>
      </c>
      <c r="T28" s="82">
        <f>IFERROR(S28/(O28+P28),"-")</f>
        <v>0.28571428571429</v>
      </c>
      <c r="U28" s="182"/>
      <c r="V28" s="84">
        <v>3</v>
      </c>
      <c r="W28" s="82">
        <f>IF(P28=0,"-",V28/P28)</f>
        <v>0.42857142857143</v>
      </c>
      <c r="X28" s="186">
        <v>28000</v>
      </c>
      <c r="Y28" s="187">
        <f>IFERROR(X28/P28,"-")</f>
        <v>4000</v>
      </c>
      <c r="Z28" s="187">
        <f>IFERROR(X28/V28,"-")</f>
        <v>9333.3333333333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0.14285714285714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0.42857142857143</v>
      </c>
      <c r="BP28" s="121">
        <v>2</v>
      </c>
      <c r="BQ28" s="122">
        <f>IFERROR(BP28/BN28,"-")</f>
        <v>0.66666666666667</v>
      </c>
      <c r="BR28" s="123">
        <v>13000</v>
      </c>
      <c r="BS28" s="124">
        <f>IFERROR(BR28/BN28,"-")</f>
        <v>4333.3333333333</v>
      </c>
      <c r="BT28" s="125">
        <v>1</v>
      </c>
      <c r="BU28" s="125">
        <v>1</v>
      </c>
      <c r="BV28" s="125"/>
      <c r="BW28" s="126">
        <v>2</v>
      </c>
      <c r="BX28" s="127">
        <f>IF(P28=0,"",IF(BW28=0,"",(BW28/P28)))</f>
        <v>0.28571428571429</v>
      </c>
      <c r="BY28" s="128">
        <v>1</v>
      </c>
      <c r="BZ28" s="129">
        <f>IFERROR(BY28/BW28,"-")</f>
        <v>0.5</v>
      </c>
      <c r="CA28" s="130">
        <v>15000</v>
      </c>
      <c r="CB28" s="131">
        <f>IFERROR(CA28/BW28,"-")</f>
        <v>7500</v>
      </c>
      <c r="CC28" s="132"/>
      <c r="CD28" s="132"/>
      <c r="CE28" s="132">
        <v>1</v>
      </c>
      <c r="CF28" s="133">
        <v>1</v>
      </c>
      <c r="CG28" s="134">
        <f>IF(P28=0,"",IF(CF28=0,"",(CF28/P28)))</f>
        <v>0.14285714285714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3</v>
      </c>
      <c r="CP28" s="141">
        <v>28000</v>
      </c>
      <c r="CQ28" s="141">
        <v>15000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1.94</v>
      </c>
      <c r="B29" s="203" t="s">
        <v>127</v>
      </c>
      <c r="C29" s="203"/>
      <c r="D29" s="203" t="s">
        <v>128</v>
      </c>
      <c r="E29" s="203" t="s">
        <v>129</v>
      </c>
      <c r="F29" s="203" t="s">
        <v>63</v>
      </c>
      <c r="G29" s="203" t="s">
        <v>130</v>
      </c>
      <c r="H29" s="90" t="s">
        <v>131</v>
      </c>
      <c r="I29" s="90" t="s">
        <v>132</v>
      </c>
      <c r="J29" s="188">
        <v>500000</v>
      </c>
      <c r="K29" s="81">
        <v>16</v>
      </c>
      <c r="L29" s="81">
        <v>0</v>
      </c>
      <c r="M29" s="81">
        <v>67</v>
      </c>
      <c r="N29" s="91">
        <v>6</v>
      </c>
      <c r="O29" s="92">
        <v>0</v>
      </c>
      <c r="P29" s="93">
        <f>N29+O29</f>
        <v>6</v>
      </c>
      <c r="Q29" s="82">
        <f>IFERROR(P29/M29,"-")</f>
        <v>0.08955223880597</v>
      </c>
      <c r="R29" s="81">
        <v>2</v>
      </c>
      <c r="S29" s="81">
        <v>2</v>
      </c>
      <c r="T29" s="82">
        <f>IFERROR(S29/(O29+P29),"-")</f>
        <v>0.33333333333333</v>
      </c>
      <c r="U29" s="182">
        <f>IFERROR(J29/SUM(P29:P32),"-")</f>
        <v>14285.714285714</v>
      </c>
      <c r="V29" s="84">
        <v>2</v>
      </c>
      <c r="W29" s="82">
        <f>IF(P29=0,"-",V29/P29)</f>
        <v>0.33333333333333</v>
      </c>
      <c r="X29" s="186">
        <v>6000</v>
      </c>
      <c r="Y29" s="187">
        <f>IFERROR(X29/P29,"-")</f>
        <v>1000</v>
      </c>
      <c r="Z29" s="187">
        <f>IFERROR(X29/V29,"-")</f>
        <v>3000</v>
      </c>
      <c r="AA29" s="188">
        <f>SUM(X29:X32)-SUM(J29:J32)</f>
        <v>470000</v>
      </c>
      <c r="AB29" s="85">
        <f>SUM(X29:X32)/SUM(J29:J32)</f>
        <v>1.94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0.33333333333333</v>
      </c>
      <c r="BG29" s="112">
        <v>1</v>
      </c>
      <c r="BH29" s="114">
        <f>IFERROR(BG29/BE29,"-")</f>
        <v>0.5</v>
      </c>
      <c r="BI29" s="115">
        <v>3000</v>
      </c>
      <c r="BJ29" s="116">
        <f>IFERROR(BI29/BE29,"-")</f>
        <v>1500</v>
      </c>
      <c r="BK29" s="117">
        <v>1</v>
      </c>
      <c r="BL29" s="117"/>
      <c r="BM29" s="117"/>
      <c r="BN29" s="119">
        <v>2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0.33333333333333</v>
      </c>
      <c r="BY29" s="128">
        <v>1</v>
      </c>
      <c r="BZ29" s="129">
        <f>IFERROR(BY29/BW29,"-")</f>
        <v>0.5</v>
      </c>
      <c r="CA29" s="130">
        <v>3000</v>
      </c>
      <c r="CB29" s="131">
        <f>IFERROR(CA29/BW29,"-")</f>
        <v>1500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6000</v>
      </c>
      <c r="CQ29" s="141">
        <v>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133</v>
      </c>
      <c r="C30" s="203"/>
      <c r="D30" s="203" t="s">
        <v>134</v>
      </c>
      <c r="E30" s="203" t="s">
        <v>135</v>
      </c>
      <c r="F30" s="203" t="s">
        <v>63</v>
      </c>
      <c r="G30" s="203"/>
      <c r="H30" s="90" t="s">
        <v>131</v>
      </c>
      <c r="I30" s="90"/>
      <c r="J30" s="188"/>
      <c r="K30" s="81">
        <v>17</v>
      </c>
      <c r="L30" s="81">
        <v>0</v>
      </c>
      <c r="M30" s="81">
        <v>52</v>
      </c>
      <c r="N30" s="91">
        <v>5</v>
      </c>
      <c r="O30" s="92">
        <v>0</v>
      </c>
      <c r="P30" s="93">
        <f>N30+O30</f>
        <v>5</v>
      </c>
      <c r="Q30" s="82">
        <f>IFERROR(P30/M30,"-")</f>
        <v>0.096153846153846</v>
      </c>
      <c r="R30" s="81">
        <v>0</v>
      </c>
      <c r="S30" s="81">
        <v>1</v>
      </c>
      <c r="T30" s="82">
        <f>IFERROR(S30/(O30+P30),"-")</f>
        <v>0.2</v>
      </c>
      <c r="U30" s="182"/>
      <c r="V30" s="84">
        <v>2</v>
      </c>
      <c r="W30" s="82">
        <f>IF(P30=0,"-",V30/P30)</f>
        <v>0.4</v>
      </c>
      <c r="X30" s="186">
        <v>8000</v>
      </c>
      <c r="Y30" s="187">
        <f>IFERROR(X30/P30,"-")</f>
        <v>1600</v>
      </c>
      <c r="Z30" s="187">
        <f>IFERROR(X30/V30,"-")</f>
        <v>4000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>
        <v>1</v>
      </c>
      <c r="BH30" s="114">
        <f>IFERROR(BG30/BE30,"-")</f>
        <v>1</v>
      </c>
      <c r="BI30" s="115">
        <v>5000</v>
      </c>
      <c r="BJ30" s="116">
        <f>IFERROR(BI30/BE30,"-")</f>
        <v>5000</v>
      </c>
      <c r="BK30" s="117">
        <v>1</v>
      </c>
      <c r="BL30" s="117"/>
      <c r="BM30" s="117"/>
      <c r="BN30" s="119">
        <v>2</v>
      </c>
      <c r="BO30" s="120">
        <f>IF(P30=0,"",IF(BN30=0,"",(BN30/P30)))</f>
        <v>0.4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0.2</v>
      </c>
      <c r="CH30" s="135">
        <v>1</v>
      </c>
      <c r="CI30" s="136">
        <f>IFERROR(CH30/CF30,"-")</f>
        <v>1</v>
      </c>
      <c r="CJ30" s="137">
        <v>3000</v>
      </c>
      <c r="CK30" s="138">
        <f>IFERROR(CJ30/CF30,"-")</f>
        <v>3000</v>
      </c>
      <c r="CL30" s="139">
        <v>1</v>
      </c>
      <c r="CM30" s="139"/>
      <c r="CN30" s="139"/>
      <c r="CO30" s="140">
        <v>2</v>
      </c>
      <c r="CP30" s="141">
        <v>8000</v>
      </c>
      <c r="CQ30" s="141">
        <v>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136</v>
      </c>
      <c r="C31" s="203"/>
      <c r="D31" s="203" t="s">
        <v>99</v>
      </c>
      <c r="E31" s="203" t="s">
        <v>104</v>
      </c>
      <c r="F31" s="203" t="s">
        <v>63</v>
      </c>
      <c r="G31" s="203"/>
      <c r="H31" s="90" t="s">
        <v>131</v>
      </c>
      <c r="I31" s="90"/>
      <c r="J31" s="188"/>
      <c r="K31" s="81">
        <v>30</v>
      </c>
      <c r="L31" s="81">
        <v>0</v>
      </c>
      <c r="M31" s="81">
        <v>95</v>
      </c>
      <c r="N31" s="91">
        <v>11</v>
      </c>
      <c r="O31" s="92">
        <v>0</v>
      </c>
      <c r="P31" s="93">
        <f>N31+O31</f>
        <v>11</v>
      </c>
      <c r="Q31" s="82">
        <f>IFERROR(P31/M31,"-")</f>
        <v>0.11578947368421</v>
      </c>
      <c r="R31" s="81">
        <v>3</v>
      </c>
      <c r="S31" s="81">
        <v>4</v>
      </c>
      <c r="T31" s="82">
        <f>IFERROR(S31/(O31+P31),"-")</f>
        <v>0.36363636363636</v>
      </c>
      <c r="U31" s="182"/>
      <c r="V31" s="84">
        <v>4</v>
      </c>
      <c r="W31" s="82">
        <f>IF(P31=0,"-",V31/P31)</f>
        <v>0.36363636363636</v>
      </c>
      <c r="X31" s="186">
        <v>244000</v>
      </c>
      <c r="Y31" s="187">
        <f>IFERROR(X31/P31,"-")</f>
        <v>22181.818181818</v>
      </c>
      <c r="Z31" s="187">
        <f>IFERROR(X31/V31,"-")</f>
        <v>61000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2</v>
      </c>
      <c r="AN31" s="101">
        <f>IF(P31=0,"",IF(AM31=0,"",(AM31/P31)))</f>
        <v>0.18181818181818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>
        <v>1</v>
      </c>
      <c r="AW31" s="107">
        <f>IF(P31=0,"",IF(AV31=0,"",(AV31/P31)))</f>
        <v>0.090909090909091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0.18181818181818</v>
      </c>
      <c r="BG31" s="112">
        <v>1</v>
      </c>
      <c r="BH31" s="114">
        <f>IFERROR(BG31/BE31,"-")</f>
        <v>0.5</v>
      </c>
      <c r="BI31" s="115">
        <v>10000</v>
      </c>
      <c r="BJ31" s="116">
        <f>IFERROR(BI31/BE31,"-")</f>
        <v>5000</v>
      </c>
      <c r="BK31" s="117"/>
      <c r="BL31" s="117">
        <v>1</v>
      </c>
      <c r="BM31" s="117"/>
      <c r="BN31" s="119">
        <v>4</v>
      </c>
      <c r="BO31" s="120">
        <f>IF(P31=0,"",IF(BN31=0,"",(BN31/P31)))</f>
        <v>0.36363636363636</v>
      </c>
      <c r="BP31" s="121">
        <v>2</v>
      </c>
      <c r="BQ31" s="122">
        <f>IFERROR(BP31/BN31,"-")</f>
        <v>0.5</v>
      </c>
      <c r="BR31" s="123">
        <v>186000</v>
      </c>
      <c r="BS31" s="124">
        <f>IFERROR(BR31/BN31,"-")</f>
        <v>46500</v>
      </c>
      <c r="BT31" s="125">
        <v>1</v>
      </c>
      <c r="BU31" s="125"/>
      <c r="BV31" s="125">
        <v>1</v>
      </c>
      <c r="BW31" s="126">
        <v>2</v>
      </c>
      <c r="BX31" s="127">
        <f>IF(P31=0,"",IF(BW31=0,"",(BW31/P31)))</f>
        <v>0.18181818181818</v>
      </c>
      <c r="BY31" s="128">
        <v>1</v>
      </c>
      <c r="BZ31" s="129">
        <f>IFERROR(BY31/BW31,"-")</f>
        <v>0.5</v>
      </c>
      <c r="CA31" s="130">
        <v>48000</v>
      </c>
      <c r="CB31" s="131">
        <f>IFERROR(CA31/BW31,"-")</f>
        <v>24000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4</v>
      </c>
      <c r="CP31" s="141">
        <v>244000</v>
      </c>
      <c r="CQ31" s="141">
        <v>181000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137</v>
      </c>
      <c r="C32" s="203"/>
      <c r="D32" s="203" t="s">
        <v>77</v>
      </c>
      <c r="E32" s="203" t="s">
        <v>77</v>
      </c>
      <c r="F32" s="203" t="s">
        <v>78</v>
      </c>
      <c r="G32" s="203"/>
      <c r="H32" s="90"/>
      <c r="I32" s="90"/>
      <c r="J32" s="188"/>
      <c r="K32" s="81">
        <v>138</v>
      </c>
      <c r="L32" s="81">
        <v>62</v>
      </c>
      <c r="M32" s="81">
        <v>45</v>
      </c>
      <c r="N32" s="91">
        <v>13</v>
      </c>
      <c r="O32" s="92">
        <v>0</v>
      </c>
      <c r="P32" s="93">
        <f>N32+O32</f>
        <v>13</v>
      </c>
      <c r="Q32" s="82">
        <f>IFERROR(P32/M32,"-")</f>
        <v>0.28888888888889</v>
      </c>
      <c r="R32" s="81">
        <v>8</v>
      </c>
      <c r="S32" s="81">
        <v>3</v>
      </c>
      <c r="T32" s="82">
        <f>IFERROR(S32/(O32+P32),"-")</f>
        <v>0.23076923076923</v>
      </c>
      <c r="U32" s="182"/>
      <c r="V32" s="84">
        <v>9</v>
      </c>
      <c r="W32" s="82">
        <f>IF(P32=0,"-",V32/P32)</f>
        <v>0.69230769230769</v>
      </c>
      <c r="X32" s="186">
        <v>712000</v>
      </c>
      <c r="Y32" s="187">
        <f>IFERROR(X32/P32,"-")</f>
        <v>54769.230769231</v>
      </c>
      <c r="Z32" s="187">
        <f>IFERROR(X32/V32,"-")</f>
        <v>79111.111111111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0.076923076923077</v>
      </c>
      <c r="BG32" s="112">
        <v>1</v>
      </c>
      <c r="BH32" s="114">
        <f>IFERROR(BG32/BE32,"-")</f>
        <v>1</v>
      </c>
      <c r="BI32" s="115">
        <v>3000</v>
      </c>
      <c r="BJ32" s="116">
        <f>IFERROR(BI32/BE32,"-")</f>
        <v>3000</v>
      </c>
      <c r="BK32" s="117">
        <v>1</v>
      </c>
      <c r="BL32" s="117"/>
      <c r="BM32" s="117"/>
      <c r="BN32" s="119">
        <v>5</v>
      </c>
      <c r="BO32" s="120">
        <f>IF(P32=0,"",IF(BN32=0,"",(BN32/P32)))</f>
        <v>0.38461538461538</v>
      </c>
      <c r="BP32" s="121">
        <v>3</v>
      </c>
      <c r="BQ32" s="122">
        <f>IFERROR(BP32/BN32,"-")</f>
        <v>0.6</v>
      </c>
      <c r="BR32" s="123">
        <v>25000</v>
      </c>
      <c r="BS32" s="124">
        <f>IFERROR(BR32/BN32,"-")</f>
        <v>5000</v>
      </c>
      <c r="BT32" s="125">
        <v>1</v>
      </c>
      <c r="BU32" s="125">
        <v>2</v>
      </c>
      <c r="BV32" s="125"/>
      <c r="BW32" s="126">
        <v>6</v>
      </c>
      <c r="BX32" s="127">
        <f>IF(P32=0,"",IF(BW32=0,"",(BW32/P32)))</f>
        <v>0.46153846153846</v>
      </c>
      <c r="BY32" s="128">
        <v>4</v>
      </c>
      <c r="BZ32" s="129">
        <f>IFERROR(BY32/BW32,"-")</f>
        <v>0.66666666666667</v>
      </c>
      <c r="CA32" s="130">
        <v>664000</v>
      </c>
      <c r="CB32" s="131">
        <f>IFERROR(CA32/BW32,"-")</f>
        <v>110666.66666667</v>
      </c>
      <c r="CC32" s="132">
        <v>1</v>
      </c>
      <c r="CD32" s="132">
        <v>1</v>
      </c>
      <c r="CE32" s="132">
        <v>2</v>
      </c>
      <c r="CF32" s="133">
        <v>1</v>
      </c>
      <c r="CG32" s="134">
        <f>IF(P32=0,"",IF(CF32=0,"",(CF32/P32)))</f>
        <v>0.076923076923077</v>
      </c>
      <c r="CH32" s="135">
        <v>1</v>
      </c>
      <c r="CI32" s="136">
        <f>IFERROR(CH32/CF32,"-")</f>
        <v>1</v>
      </c>
      <c r="CJ32" s="137">
        <v>20000</v>
      </c>
      <c r="CK32" s="138">
        <f>IFERROR(CJ32/CF32,"-")</f>
        <v>20000</v>
      </c>
      <c r="CL32" s="139"/>
      <c r="CM32" s="139"/>
      <c r="CN32" s="139">
        <v>1</v>
      </c>
      <c r="CO32" s="140">
        <v>9</v>
      </c>
      <c r="CP32" s="141">
        <v>712000</v>
      </c>
      <c r="CQ32" s="141">
        <v>576000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30"/>
      <c r="B33" s="87"/>
      <c r="C33" s="88"/>
      <c r="D33" s="88"/>
      <c r="E33" s="88"/>
      <c r="F33" s="89"/>
      <c r="G33" s="90"/>
      <c r="H33" s="90"/>
      <c r="I33" s="90"/>
      <c r="J33" s="192"/>
      <c r="K33" s="34"/>
      <c r="L33" s="34"/>
      <c r="M33" s="31"/>
      <c r="N33" s="23"/>
      <c r="O33" s="23"/>
      <c r="P33" s="23"/>
      <c r="Q33" s="33"/>
      <c r="R33" s="32"/>
      <c r="S33" s="23"/>
      <c r="T33" s="32"/>
      <c r="U33" s="183"/>
      <c r="V33" s="25"/>
      <c r="W33" s="25"/>
      <c r="X33" s="189"/>
      <c r="Y33" s="189"/>
      <c r="Z33" s="189"/>
      <c r="AA33" s="189"/>
      <c r="AB33" s="33"/>
      <c r="AC33" s="59"/>
      <c r="AD33" s="63"/>
      <c r="AE33" s="64"/>
      <c r="AF33" s="63"/>
      <c r="AG33" s="67"/>
      <c r="AH33" s="68"/>
      <c r="AI33" s="69"/>
      <c r="AJ33" s="70"/>
      <c r="AK33" s="70"/>
      <c r="AL33" s="70"/>
      <c r="AM33" s="63"/>
      <c r="AN33" s="64"/>
      <c r="AO33" s="63"/>
      <c r="AP33" s="67"/>
      <c r="AQ33" s="68"/>
      <c r="AR33" s="69"/>
      <c r="AS33" s="70"/>
      <c r="AT33" s="70"/>
      <c r="AU33" s="70"/>
      <c r="AV33" s="63"/>
      <c r="AW33" s="64"/>
      <c r="AX33" s="63"/>
      <c r="AY33" s="67"/>
      <c r="AZ33" s="68"/>
      <c r="BA33" s="69"/>
      <c r="BB33" s="70"/>
      <c r="BC33" s="70"/>
      <c r="BD33" s="70"/>
      <c r="BE33" s="63"/>
      <c r="BF33" s="64"/>
      <c r="BG33" s="63"/>
      <c r="BH33" s="67"/>
      <c r="BI33" s="68"/>
      <c r="BJ33" s="69"/>
      <c r="BK33" s="70"/>
      <c r="BL33" s="70"/>
      <c r="BM33" s="70"/>
      <c r="BN33" s="65"/>
      <c r="BO33" s="66"/>
      <c r="BP33" s="63"/>
      <c r="BQ33" s="67"/>
      <c r="BR33" s="68"/>
      <c r="BS33" s="69"/>
      <c r="BT33" s="70"/>
      <c r="BU33" s="70"/>
      <c r="BV33" s="70"/>
      <c r="BW33" s="65"/>
      <c r="BX33" s="66"/>
      <c r="BY33" s="63"/>
      <c r="BZ33" s="67"/>
      <c r="CA33" s="68"/>
      <c r="CB33" s="69"/>
      <c r="CC33" s="70"/>
      <c r="CD33" s="70"/>
      <c r="CE33" s="70"/>
      <c r="CF33" s="65"/>
      <c r="CG33" s="66"/>
      <c r="CH33" s="63"/>
      <c r="CI33" s="67"/>
      <c r="CJ33" s="68"/>
      <c r="CK33" s="69"/>
      <c r="CL33" s="70"/>
      <c r="CM33" s="70"/>
      <c r="CN33" s="70"/>
      <c r="CO33" s="71"/>
      <c r="CP33" s="68"/>
      <c r="CQ33" s="68"/>
      <c r="CR33" s="68"/>
      <c r="CS33" s="72"/>
    </row>
    <row r="34" spans="1:98">
      <c r="A34" s="30"/>
      <c r="B34" s="37"/>
      <c r="C34" s="21"/>
      <c r="D34" s="21"/>
      <c r="E34" s="21"/>
      <c r="F34" s="22"/>
      <c r="G34" s="36"/>
      <c r="H34" s="36"/>
      <c r="I34" s="75"/>
      <c r="J34" s="193"/>
      <c r="K34" s="34"/>
      <c r="L34" s="34"/>
      <c r="M34" s="31"/>
      <c r="N34" s="23"/>
      <c r="O34" s="23"/>
      <c r="P34" s="23"/>
      <c r="Q34" s="33"/>
      <c r="R34" s="32"/>
      <c r="S34" s="23"/>
      <c r="T34" s="32"/>
      <c r="U34" s="183"/>
      <c r="V34" s="25"/>
      <c r="W34" s="25"/>
      <c r="X34" s="189"/>
      <c r="Y34" s="189"/>
      <c r="Z34" s="189"/>
      <c r="AA34" s="189"/>
      <c r="AB34" s="33"/>
      <c r="AC34" s="61"/>
      <c r="AD34" s="63"/>
      <c r="AE34" s="64"/>
      <c r="AF34" s="63"/>
      <c r="AG34" s="67"/>
      <c r="AH34" s="68"/>
      <c r="AI34" s="69"/>
      <c r="AJ34" s="70"/>
      <c r="AK34" s="70"/>
      <c r="AL34" s="70"/>
      <c r="AM34" s="63"/>
      <c r="AN34" s="64"/>
      <c r="AO34" s="63"/>
      <c r="AP34" s="67"/>
      <c r="AQ34" s="68"/>
      <c r="AR34" s="69"/>
      <c r="AS34" s="70"/>
      <c r="AT34" s="70"/>
      <c r="AU34" s="70"/>
      <c r="AV34" s="63"/>
      <c r="AW34" s="64"/>
      <c r="AX34" s="63"/>
      <c r="AY34" s="67"/>
      <c r="AZ34" s="68"/>
      <c r="BA34" s="69"/>
      <c r="BB34" s="70"/>
      <c r="BC34" s="70"/>
      <c r="BD34" s="70"/>
      <c r="BE34" s="63"/>
      <c r="BF34" s="64"/>
      <c r="BG34" s="63"/>
      <c r="BH34" s="67"/>
      <c r="BI34" s="68"/>
      <c r="BJ34" s="69"/>
      <c r="BK34" s="70"/>
      <c r="BL34" s="70"/>
      <c r="BM34" s="70"/>
      <c r="BN34" s="65"/>
      <c r="BO34" s="66"/>
      <c r="BP34" s="63"/>
      <c r="BQ34" s="67"/>
      <c r="BR34" s="68"/>
      <c r="BS34" s="69"/>
      <c r="BT34" s="70"/>
      <c r="BU34" s="70"/>
      <c r="BV34" s="70"/>
      <c r="BW34" s="65"/>
      <c r="BX34" s="66"/>
      <c r="BY34" s="63"/>
      <c r="BZ34" s="67"/>
      <c r="CA34" s="68"/>
      <c r="CB34" s="69"/>
      <c r="CC34" s="70"/>
      <c r="CD34" s="70"/>
      <c r="CE34" s="70"/>
      <c r="CF34" s="65"/>
      <c r="CG34" s="66"/>
      <c r="CH34" s="63"/>
      <c r="CI34" s="67"/>
      <c r="CJ34" s="68"/>
      <c r="CK34" s="69"/>
      <c r="CL34" s="70"/>
      <c r="CM34" s="70"/>
      <c r="CN34" s="70"/>
      <c r="CO34" s="71"/>
      <c r="CP34" s="68"/>
      <c r="CQ34" s="68"/>
      <c r="CR34" s="68"/>
      <c r="CS34" s="72"/>
    </row>
    <row r="35" spans="1:98">
      <c r="A35" s="19">
        <f>AB35</f>
        <v>1.6904899135447</v>
      </c>
      <c r="B35" s="39"/>
      <c r="C35" s="39"/>
      <c r="D35" s="39"/>
      <c r="E35" s="39"/>
      <c r="F35" s="39"/>
      <c r="G35" s="40" t="s">
        <v>138</v>
      </c>
      <c r="H35" s="40"/>
      <c r="I35" s="40"/>
      <c r="J35" s="190">
        <f>SUM(J6:J34)</f>
        <v>1735000</v>
      </c>
      <c r="K35" s="41">
        <f>SUM(K6:K34)</f>
        <v>824</v>
      </c>
      <c r="L35" s="41">
        <f>SUM(L6:L34)</f>
        <v>280</v>
      </c>
      <c r="M35" s="41">
        <f>SUM(M6:M34)</f>
        <v>1244</v>
      </c>
      <c r="N35" s="41">
        <f>SUM(N6:N34)</f>
        <v>122</v>
      </c>
      <c r="O35" s="41">
        <f>SUM(O6:O34)</f>
        <v>1</v>
      </c>
      <c r="P35" s="41">
        <f>SUM(P6:P34)</f>
        <v>123</v>
      </c>
      <c r="Q35" s="42">
        <f>IFERROR(P35/M35,"-")</f>
        <v>0.09887459807074</v>
      </c>
      <c r="R35" s="78">
        <f>SUM(R6:R34)</f>
        <v>39</v>
      </c>
      <c r="S35" s="78">
        <f>SUM(S6:S34)</f>
        <v>31</v>
      </c>
      <c r="T35" s="42">
        <f>IFERROR(R35/P35,"-")</f>
        <v>0.31707317073171</v>
      </c>
      <c r="U35" s="184">
        <f>IFERROR(J35/P35,"-")</f>
        <v>14105.691056911</v>
      </c>
      <c r="V35" s="44">
        <f>SUM(V6:V34)</f>
        <v>52</v>
      </c>
      <c r="W35" s="42">
        <f>IFERROR(V35/P35,"-")</f>
        <v>0.42276422764228</v>
      </c>
      <c r="X35" s="190">
        <f>SUM(X6:X34)</f>
        <v>2933000</v>
      </c>
      <c r="Y35" s="190">
        <f>IFERROR(X35/P35,"-")</f>
        <v>23845.528455285</v>
      </c>
      <c r="Z35" s="190">
        <f>IFERROR(X35/V35,"-")</f>
        <v>56403.846153846</v>
      </c>
      <c r="AA35" s="190">
        <f>X35-J35</f>
        <v>1198000</v>
      </c>
      <c r="AB35" s="47">
        <f>X35/J35</f>
        <v>1.6904899135447</v>
      </c>
      <c r="AC35" s="60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20"/>
    <mergeCell ref="J15:J20"/>
    <mergeCell ref="U15:U20"/>
    <mergeCell ref="AA15:AA20"/>
    <mergeCell ref="AB15:AB20"/>
    <mergeCell ref="A21:A24"/>
    <mergeCell ref="J21:J24"/>
    <mergeCell ref="U21:U24"/>
    <mergeCell ref="AA21:AA24"/>
    <mergeCell ref="AB21:AB24"/>
    <mergeCell ref="A25:A28"/>
    <mergeCell ref="J25:J28"/>
    <mergeCell ref="U25:U28"/>
    <mergeCell ref="AA25:AA28"/>
    <mergeCell ref="AB25:AB28"/>
    <mergeCell ref="A29:A32"/>
    <mergeCell ref="J29:J32"/>
    <mergeCell ref="U29:U32"/>
    <mergeCell ref="AA29:AA32"/>
    <mergeCell ref="AB29:AB3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