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<sst xmlns="http://schemas.openxmlformats.org/spreadsheetml/2006/main" uniqueCount="157">
  <si>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</si>
  <si>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</si>
  <si>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</si>
  <si>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</si>
  <si>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</si>
  <si>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</si>
  <si>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</si>
  <si>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</si>
  <si>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</si>
  <si>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</si>
  <si>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</si>
  <si>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</si>
  <si>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</si>
  <si>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</si>
  <si>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</si>
  <si>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</si>
  <si>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</si>
  <si>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</si>
  <si>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</si>
  <si>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</si>
  <si>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</si>
  <si>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</si>
  <si>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</si>
  <si>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</si>
  <si>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</si>
  <si>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11月</t>
  </si>
  <si>
    <t>どきどき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</si>
  <si>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</si>
  <si>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</si>
  <si>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</si>
  <si>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</si>
  <si>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</si>
  <si>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</si>
  <si>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</si>
  <si>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</si>
  <si>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</si>
  <si>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</si>
  <si>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</si>
  <si>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</si>
  <si>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</si>
  <si>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</si>
  <si>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</si>
  <si>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</si>
  <si>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</si>
  <si>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</si>
  <si>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</si>
  <si>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</si>
  <si>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</si>
  <si>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</si>
  <si>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</si>
  <si>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</si>
  <si>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</si>
  <si>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</si>
  <si>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</si>
  <si>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</si>
  <si>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</si>
  <si>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</si>
  <si>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</si>
  <si>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</si>
  <si>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</si>
  <si>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</si>
  <si>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sd1634</t>
  </si>
  <si>
    <t>①求人風</t>
  </si>
  <si>
    <t>143「行列のできる恋愛結婚情報サイト」</t>
  </si>
  <si>
    <t>lp02</t>
  </si>
  <si>
    <t>スポニチ関東</t>
  </si>
  <si>
    <t>半2段つかみ20段保証</t>
  </si>
  <si>
    <t>20段保証</t>
  </si>
  <si>
    <t>sd1635</t>
  </si>
  <si>
    <t>②旧デイリー風</t>
  </si>
  <si>
    <t>144「逆行出会いで熟女と出会い放題！」</t>
  </si>
  <si>
    <t>sd1636</t>
  </si>
  <si>
    <t>③大正版</t>
  </si>
  <si>
    <t>145「これまで10人としか会ってないだと？お前、やな奴だな！」</t>
  </si>
  <si>
    <t>sd1637</t>
  </si>
  <si>
    <t>④右女3</t>
  </si>
  <si>
    <t>146「恋愛結婚サイト賞があったとしたら、このサイトが受賞している！？」</t>
  </si>
  <si>
    <t>sd1638</t>
  </si>
  <si>
    <t>(空電共通)</t>
  </si>
  <si>
    <t>空電</t>
  </si>
  <si>
    <t>sd1639</t>
  </si>
  <si>
    <t>スポーツ報知関東</t>
  </si>
  <si>
    <t>sd1640</t>
  </si>
  <si>
    <t>半3段つかみ20段保証</t>
  </si>
  <si>
    <t>sd1641</t>
  </si>
  <si>
    <t>半5段つかみ20段保証</t>
  </si>
  <si>
    <t>sd1642</t>
  </si>
  <si>
    <t>sd1643</t>
  </si>
  <si>
    <t>右女3スマホ</t>
  </si>
  <si>
    <t>五つ星の出会い今までにない出会いがココに</t>
  </si>
  <si>
    <t>デイリースポーツ関西</t>
  </si>
  <si>
    <t>4C終面全5段</t>
  </si>
  <si>
    <t>11月13日(金)</t>
  </si>
  <si>
    <t>sd1644</t>
  </si>
  <si>
    <t>sd1645</t>
  </si>
  <si>
    <t>大正版</t>
  </si>
  <si>
    <t>男性求む</t>
  </si>
  <si>
    <t>4C雑報</t>
  </si>
  <si>
    <t>11月08日(日)</t>
  </si>
  <si>
    <t>sd1646</t>
  </si>
  <si>
    <t>sd1647</t>
  </si>
  <si>
    <t>興奮版</t>
  </si>
  <si>
    <t>久々に興奮しました</t>
  </si>
  <si>
    <t>11月14日(土)</t>
  </si>
  <si>
    <t>sd1648</t>
  </si>
  <si>
    <t>sd1649</t>
  </si>
  <si>
    <t>求人風</t>
  </si>
  <si>
    <t>出会いの大御所〇〇に危機サービス史上最大の男性不足</t>
  </si>
  <si>
    <t>11月22日(日)</t>
  </si>
  <si>
    <t>sd1650</t>
  </si>
  <si>
    <t>sd1651</t>
  </si>
  <si>
    <t>旧デイリー風</t>
  </si>
  <si>
    <t>恥ずかしい訳ありサイト(サブ：男性が足りてないんです)</t>
  </si>
  <si>
    <t>11月28日(土)</t>
  </si>
  <si>
    <t>sd1652</t>
  </si>
  <si>
    <t>sd1653</t>
  </si>
  <si>
    <t>4C終面雑報</t>
  </si>
  <si>
    <t>11月03日(火)</t>
  </si>
  <si>
    <t>sd1654</t>
  </si>
  <si>
    <t>sd1655</t>
  </si>
  <si>
    <t>11月11日(水)</t>
  </si>
  <si>
    <t>sd1656</t>
  </si>
  <si>
    <t>sd1657</t>
  </si>
  <si>
    <t>東スポ・大スポ・九スポ・中京</t>
  </si>
  <si>
    <t>記事枠</t>
  </si>
  <si>
    <t>11月26日(木)</t>
  </si>
  <si>
    <t>sd1658</t>
  </si>
  <si>
    <t>sd1659</t>
  </si>
  <si>
    <t>記事(ノーマル)</t>
  </si>
  <si>
    <t>4C記事枠</t>
  </si>
  <si>
    <t>11月01日(日)</t>
  </si>
  <si>
    <t>sd1660</t>
  </si>
  <si>
    <t>記事(赤)</t>
  </si>
  <si>
    <t>11月07日(土)</t>
  </si>
  <si>
    <t>sd1661</t>
  </si>
  <si>
    <t>記事(青)</t>
  </si>
  <si>
    <t>146「もし出会系大賞があったら、このサイトが受賞しているでしょう」</t>
  </si>
  <si>
    <t>11月15日(日)</t>
  </si>
  <si>
    <t>sd1662</t>
  </si>
  <si>
    <t>記事(黄)</t>
  </si>
  <si>
    <t>11月21日(土)</t>
  </si>
  <si>
    <t>sd1663</t>
  </si>
  <si>
    <t>記事(緑)</t>
  </si>
  <si>
    <t>11月29日(日)</t>
  </si>
  <si>
    <t>sd1664</t>
  </si>
  <si>
    <t>共通</t>
  </si>
  <si>
    <t>新聞 TOTAL</t>
  </si>
  <si>
    <t>●雑誌 広告</t>
  </si>
  <si>
    <t>dz116</t>
  </si>
  <si>
    <t>日本ジャーナル出版</t>
  </si>
  <si>
    <t>黄色黒版</t>
  </si>
  <si>
    <t>ドンドン出会える</t>
  </si>
  <si>
    <t>週刊実話</t>
  </si>
  <si>
    <t>4C1P</t>
  </si>
  <si>
    <t>11月12日(木)</t>
  </si>
  <si>
    <t>dz117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</si>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</sst>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31</v>
      </c>
      <c r="D6" s="195">
        <v>1595000</v>
      </c>
      <c r="E6" s="81">
        <v>681</v>
      </c>
      <c r="F6" s="81">
        <v>289</v>
      </c>
      <c r="G6" s="81">
        <v>1471</v>
      </c>
      <c r="H6" s="91">
        <v>115</v>
      </c>
      <c r="I6" s="92">
        <v>0</v>
      </c>
      <c r="J6" s="145">
        <f>H6+I6</f>
        <v>115</v>
      </c>
      <c r="K6" s="82">
        <f>IFERROR(J6/G6,"-")</f>
        <v>0.078178110129164</v>
      </c>
      <c r="L6" s="81">
        <v>30</v>
      </c>
      <c r="M6" s="81">
        <v>16</v>
      </c>
      <c r="N6" s="82">
        <f>IFERROR(L6/J6,"-")</f>
        <v>0.26086956521739</v>
      </c>
      <c r="O6" s="83">
        <f>IFERROR(D6/J6,"-")</f>
        <v>13869.565217391</v>
      </c>
      <c r="P6" s="84">
        <v>35</v>
      </c>
      <c r="Q6" s="82">
        <f>IFERROR(P6/J6,"-")</f>
        <v>0.30434782608696</v>
      </c>
      <c r="R6" s="200">
        <v>1298000</v>
      </c>
      <c r="S6" s="201">
        <f>IFERROR(R6/J6,"-")</f>
        <v>11286.956521739</v>
      </c>
      <c r="T6" s="201">
        <f>IFERROR(R6/P6,"-")</f>
        <v>37085.714285714</v>
      </c>
      <c r="U6" s="195">
        <f>IFERROR(R6-D6,"-")</f>
        <v>-297000</v>
      </c>
      <c r="V6" s="85">
        <f>R6/D6</f>
        <v>0.81379310344828</v>
      </c>
      <c r="W6" s="79"/>
      <c r="X6" s="144"/>
    </row>
    <row r="7" spans="1:24">
      <c r="A7" s="80"/>
      <c r="B7" s="86" t="s">
        <v>24</v>
      </c>
      <c r="C7" s="86">
        <v>2</v>
      </c>
      <c r="D7" s="195">
        <v>200000</v>
      </c>
      <c r="E7" s="81">
        <v>193</v>
      </c>
      <c r="F7" s="81">
        <v>75</v>
      </c>
      <c r="G7" s="81">
        <v>138</v>
      </c>
      <c r="H7" s="91">
        <v>23</v>
      </c>
      <c r="I7" s="92">
        <v>0</v>
      </c>
      <c r="J7" s="145">
        <f>H7+I7</f>
        <v>23</v>
      </c>
      <c r="K7" s="82">
        <f>IFERROR(J7/G7,"-")</f>
        <v>0.16666666666667</v>
      </c>
      <c r="L7" s="81">
        <v>10</v>
      </c>
      <c r="M7" s="81">
        <v>1</v>
      </c>
      <c r="N7" s="82">
        <f>IFERROR(L7/J7,"-")</f>
        <v>0.43478260869565</v>
      </c>
      <c r="O7" s="83">
        <f>IFERROR(D7/J7,"-")</f>
        <v>8695.652173913</v>
      </c>
      <c r="P7" s="84">
        <v>6</v>
      </c>
      <c r="Q7" s="82">
        <f>IFERROR(P7/J7,"-")</f>
        <v>0.26086956521739</v>
      </c>
      <c r="R7" s="200">
        <v>377000</v>
      </c>
      <c r="S7" s="201">
        <f>IFERROR(R7/J7,"-")</f>
        <v>16391.304347826</v>
      </c>
      <c r="T7" s="201">
        <f>IFERROR(R7/P7,"-")</f>
        <v>62833.333333333</v>
      </c>
      <c r="U7" s="195">
        <f>IFERROR(R7-D7,"-")</f>
        <v>177000</v>
      </c>
      <c r="V7" s="85">
        <f>R7/D7</f>
        <v>1.885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1795000</v>
      </c>
      <c r="E10" s="41">
        <f>SUM(E6:E8)</f>
        <v>874</v>
      </c>
      <c r="F10" s="41">
        <f>SUM(F6:F8)</f>
        <v>364</v>
      </c>
      <c r="G10" s="41">
        <f>SUM(G6:G8)</f>
        <v>1609</v>
      </c>
      <c r="H10" s="41">
        <f>SUM(H6:H8)</f>
        <v>138</v>
      </c>
      <c r="I10" s="41">
        <f>SUM(I6:I8)</f>
        <v>0</v>
      </c>
      <c r="J10" s="41">
        <f>SUM(J6:J8)</f>
        <v>138</v>
      </c>
      <c r="K10" s="42">
        <f>IFERROR(J10/G10,"-")</f>
        <v>0.085767557489124</v>
      </c>
      <c r="L10" s="78">
        <f>SUM(L6:L8)</f>
        <v>40</v>
      </c>
      <c r="M10" s="78">
        <f>SUM(M6:M8)</f>
        <v>17</v>
      </c>
      <c r="N10" s="42">
        <f>IFERROR(L10/J10,"-")</f>
        <v>0.28985507246377</v>
      </c>
      <c r="O10" s="43">
        <f>IFERROR(D10/J10,"-")</f>
        <v>13007.246376812</v>
      </c>
      <c r="P10" s="44">
        <f>SUM(P6:P8)</f>
        <v>41</v>
      </c>
      <c r="Q10" s="42">
        <f>IFERROR(P10/J10,"-")</f>
        <v>0.29710144927536</v>
      </c>
      <c r="R10" s="45">
        <f>SUM(R6:R8)</f>
        <v>1675000</v>
      </c>
      <c r="S10" s="45">
        <f>IFERROR(R10/J10,"-")</f>
        <v>12137.68115942</v>
      </c>
      <c r="T10" s="45">
        <f>IFERROR(R10/P10,"-")</f>
        <v>40853.658536585</v>
      </c>
      <c r="U10" s="46">
        <f>SUM(U6:U8)</f>
        <v>-120000</v>
      </c>
      <c r="V10" s="47">
        <f>IFERROR(R10/D10,"-")</f>
        <v>0.93314763231198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1.2975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400000</v>
      </c>
      <c r="K6" s="81">
        <v>9</v>
      </c>
      <c r="L6" s="81">
        <v>0</v>
      </c>
      <c r="M6" s="81">
        <v>67</v>
      </c>
      <c r="N6" s="91">
        <v>3</v>
      </c>
      <c r="O6" s="92">
        <v>0</v>
      </c>
      <c r="P6" s="93">
        <f>N6+O6</f>
        <v>3</v>
      </c>
      <c r="Q6" s="82">
        <f>IFERROR(P6/M6,"-")</f>
        <v>0.044776119402985</v>
      </c>
      <c r="R6" s="81">
        <v>0</v>
      </c>
      <c r="S6" s="81">
        <v>0</v>
      </c>
      <c r="T6" s="82">
        <f>IFERROR(S6/(O6+P6),"-")</f>
        <v>0</v>
      </c>
      <c r="U6" s="182">
        <f>IFERROR(J6/SUM(P6:P10),"-")</f>
        <v>19047.619047619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SUM(X6:X10)-SUM(J6:J10)</f>
        <v>119000</v>
      </c>
      <c r="AB6" s="85">
        <f>SUM(X6:X10)/SUM(J6:J10)</f>
        <v>1.2975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0.33333333333333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1</v>
      </c>
      <c r="BX6" s="127">
        <f>IF(P6=0,"",IF(BW6=0,"",(BW6/P6)))</f>
        <v>0.33333333333333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69</v>
      </c>
      <c r="E7" s="203" t="s">
        <v>70</v>
      </c>
      <c r="F7" s="203" t="s">
        <v>64</v>
      </c>
      <c r="G7" s="203"/>
      <c r="H7" s="90" t="s">
        <v>66</v>
      </c>
      <c r="I7" s="90"/>
      <c r="J7" s="188"/>
      <c r="K7" s="81">
        <v>10</v>
      </c>
      <c r="L7" s="81">
        <v>0</v>
      </c>
      <c r="M7" s="81">
        <v>100</v>
      </c>
      <c r="N7" s="91">
        <v>3</v>
      </c>
      <c r="O7" s="92">
        <v>0</v>
      </c>
      <c r="P7" s="93">
        <f>N7+O7</f>
        <v>3</v>
      </c>
      <c r="Q7" s="82">
        <f>IFERROR(P7/M7,"-")</f>
        <v>0.03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0.66666666666667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71</v>
      </c>
      <c r="C8" s="203"/>
      <c r="D8" s="203" t="s">
        <v>72</v>
      </c>
      <c r="E8" s="203" t="s">
        <v>73</v>
      </c>
      <c r="F8" s="203" t="s">
        <v>64</v>
      </c>
      <c r="G8" s="203"/>
      <c r="H8" s="90" t="s">
        <v>66</v>
      </c>
      <c r="I8" s="90"/>
      <c r="J8" s="188"/>
      <c r="K8" s="81">
        <v>5</v>
      </c>
      <c r="L8" s="81">
        <v>0</v>
      </c>
      <c r="M8" s="81">
        <v>39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75</v>
      </c>
      <c r="E9" s="203" t="s">
        <v>76</v>
      </c>
      <c r="F9" s="203" t="s">
        <v>64</v>
      </c>
      <c r="G9" s="203"/>
      <c r="H9" s="90" t="s">
        <v>66</v>
      </c>
      <c r="I9" s="90"/>
      <c r="J9" s="188"/>
      <c r="K9" s="81">
        <v>5</v>
      </c>
      <c r="L9" s="81">
        <v>0</v>
      </c>
      <c r="M9" s="81">
        <v>26</v>
      </c>
      <c r="N9" s="91">
        <v>1</v>
      </c>
      <c r="O9" s="92">
        <v>0</v>
      </c>
      <c r="P9" s="93">
        <f>N9+O9</f>
        <v>1</v>
      </c>
      <c r="Q9" s="82">
        <f>IFERROR(P9/M9,"-")</f>
        <v>0.038461538461538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1</v>
      </c>
      <c r="X9" s="186">
        <v>84000</v>
      </c>
      <c r="Y9" s="187">
        <f>IFERROR(X9/P9,"-")</f>
        <v>84000</v>
      </c>
      <c r="Z9" s="187">
        <f>IFERROR(X9/V9,"-")</f>
        <v>84000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1</v>
      </c>
      <c r="BY9" s="128">
        <v>1</v>
      </c>
      <c r="BZ9" s="129">
        <f>IFERROR(BY9/BW9,"-")</f>
        <v>1</v>
      </c>
      <c r="CA9" s="130">
        <v>84000</v>
      </c>
      <c r="CB9" s="131">
        <f>IFERROR(CA9/BW9,"-")</f>
        <v>84000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84000</v>
      </c>
      <c r="CQ9" s="141">
        <v>84000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77</v>
      </c>
      <c r="C10" s="203"/>
      <c r="D10" s="203" t="s">
        <v>78</v>
      </c>
      <c r="E10" s="203" t="s">
        <v>78</v>
      </c>
      <c r="F10" s="203" t="s">
        <v>79</v>
      </c>
      <c r="G10" s="203"/>
      <c r="H10" s="90"/>
      <c r="I10" s="90"/>
      <c r="J10" s="188"/>
      <c r="K10" s="81">
        <v>136</v>
      </c>
      <c r="L10" s="81">
        <v>66</v>
      </c>
      <c r="M10" s="81">
        <v>113</v>
      </c>
      <c r="N10" s="91">
        <v>14</v>
      </c>
      <c r="O10" s="92">
        <v>0</v>
      </c>
      <c r="P10" s="93">
        <f>N10+O10</f>
        <v>14</v>
      </c>
      <c r="Q10" s="82">
        <f>IFERROR(P10/M10,"-")</f>
        <v>0.12389380530973</v>
      </c>
      <c r="R10" s="81">
        <v>6</v>
      </c>
      <c r="S10" s="81">
        <v>0</v>
      </c>
      <c r="T10" s="82">
        <f>IFERROR(S10/(O10+P10),"-")</f>
        <v>0</v>
      </c>
      <c r="U10" s="182"/>
      <c r="V10" s="84">
        <v>7</v>
      </c>
      <c r="W10" s="82">
        <f>IF(P10=0,"-",V10/P10)</f>
        <v>0.5</v>
      </c>
      <c r="X10" s="186">
        <v>435000</v>
      </c>
      <c r="Y10" s="187">
        <f>IFERROR(X10/P10,"-")</f>
        <v>31071.428571429</v>
      </c>
      <c r="Z10" s="187">
        <f>IFERROR(X10/V10,"-")</f>
        <v>62142.857142857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0.14285714285714</v>
      </c>
      <c r="BG10" s="112">
        <v>1</v>
      </c>
      <c r="BH10" s="114">
        <f>IFERROR(BG10/BE10,"-")</f>
        <v>0.5</v>
      </c>
      <c r="BI10" s="115">
        <v>28000</v>
      </c>
      <c r="BJ10" s="116">
        <f>IFERROR(BI10/BE10,"-")</f>
        <v>14000</v>
      </c>
      <c r="BK10" s="117"/>
      <c r="BL10" s="117"/>
      <c r="BM10" s="117">
        <v>1</v>
      </c>
      <c r="BN10" s="119">
        <v>2</v>
      </c>
      <c r="BO10" s="120">
        <f>IF(P10=0,"",IF(BN10=0,"",(BN10/P10)))</f>
        <v>0.14285714285714</v>
      </c>
      <c r="BP10" s="121">
        <v>1</v>
      </c>
      <c r="BQ10" s="122">
        <f>IFERROR(BP10/BN10,"-")</f>
        <v>0.5</v>
      </c>
      <c r="BR10" s="123">
        <v>151000</v>
      </c>
      <c r="BS10" s="124">
        <f>IFERROR(BR10/BN10,"-")</f>
        <v>75500</v>
      </c>
      <c r="BT10" s="125"/>
      <c r="BU10" s="125"/>
      <c r="BV10" s="125">
        <v>1</v>
      </c>
      <c r="BW10" s="126">
        <v>7</v>
      </c>
      <c r="BX10" s="127">
        <f>IF(P10=0,"",IF(BW10=0,"",(BW10/P10)))</f>
        <v>0.5</v>
      </c>
      <c r="BY10" s="128">
        <v>3</v>
      </c>
      <c r="BZ10" s="129">
        <f>IFERROR(BY10/BW10,"-")</f>
        <v>0.42857142857143</v>
      </c>
      <c r="CA10" s="130">
        <v>183000</v>
      </c>
      <c r="CB10" s="131">
        <f>IFERROR(CA10/BW10,"-")</f>
        <v>26142.857142857</v>
      </c>
      <c r="CC10" s="132"/>
      <c r="CD10" s="132"/>
      <c r="CE10" s="132">
        <v>3</v>
      </c>
      <c r="CF10" s="133">
        <v>3</v>
      </c>
      <c r="CG10" s="134">
        <f>IF(P10=0,"",IF(CF10=0,"",(CF10/P10)))</f>
        <v>0.21428571428571</v>
      </c>
      <c r="CH10" s="135">
        <v>2</v>
      </c>
      <c r="CI10" s="136">
        <f>IFERROR(CH10/CF10,"-")</f>
        <v>0.66666666666667</v>
      </c>
      <c r="CJ10" s="137">
        <v>73000</v>
      </c>
      <c r="CK10" s="138">
        <f>IFERROR(CJ10/CF10,"-")</f>
        <v>24333.333333333</v>
      </c>
      <c r="CL10" s="139"/>
      <c r="CM10" s="139">
        <v>1</v>
      </c>
      <c r="CN10" s="139">
        <v>1</v>
      </c>
      <c r="CO10" s="140">
        <v>7</v>
      </c>
      <c r="CP10" s="141">
        <v>435000</v>
      </c>
      <c r="CQ10" s="141">
        <v>151000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0.51538461538462</v>
      </c>
      <c r="B11" s="203" t="s">
        <v>80</v>
      </c>
      <c r="C11" s="203"/>
      <c r="D11" s="203" t="s">
        <v>62</v>
      </c>
      <c r="E11" s="203" t="s">
        <v>63</v>
      </c>
      <c r="F11" s="203" t="s">
        <v>64</v>
      </c>
      <c r="G11" s="203" t="s">
        <v>81</v>
      </c>
      <c r="H11" s="90" t="s">
        <v>66</v>
      </c>
      <c r="I11" s="90" t="s">
        <v>67</v>
      </c>
      <c r="J11" s="188">
        <v>650000</v>
      </c>
      <c r="K11" s="81">
        <v>21</v>
      </c>
      <c r="L11" s="81">
        <v>0</v>
      </c>
      <c r="M11" s="81">
        <v>141</v>
      </c>
      <c r="N11" s="91">
        <v>6</v>
      </c>
      <c r="O11" s="92">
        <v>0</v>
      </c>
      <c r="P11" s="93">
        <f>N11+O11</f>
        <v>6</v>
      </c>
      <c r="Q11" s="82">
        <f>IFERROR(P11/M11,"-")</f>
        <v>0.042553191489362</v>
      </c>
      <c r="R11" s="81">
        <v>2</v>
      </c>
      <c r="S11" s="81">
        <v>1</v>
      </c>
      <c r="T11" s="82">
        <f>IFERROR(S11/(O11+P11),"-")</f>
        <v>0.16666666666667</v>
      </c>
      <c r="U11" s="182">
        <f>IFERROR(J11/SUM(P11:P14),"-")</f>
        <v>14772.727272727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SUM(X11:X14)-SUM(J11:J14)</f>
        <v>-315000</v>
      </c>
      <c r="AB11" s="85">
        <f>SUM(X11:X14)/SUM(J11:J14)</f>
        <v>0.51538461538462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4</v>
      </c>
      <c r="BF11" s="113">
        <f>IF(P11=0,"",IF(BE11=0,"",(BE11/P11)))</f>
        <v>0.66666666666667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0.33333333333333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82</v>
      </c>
      <c r="C12" s="203"/>
      <c r="D12" s="203" t="s">
        <v>69</v>
      </c>
      <c r="E12" s="203" t="s">
        <v>70</v>
      </c>
      <c r="F12" s="203" t="s">
        <v>64</v>
      </c>
      <c r="G12" s="203" t="s">
        <v>81</v>
      </c>
      <c r="H12" s="90" t="s">
        <v>83</v>
      </c>
      <c r="I12" s="90"/>
      <c r="J12" s="188"/>
      <c r="K12" s="81">
        <v>16</v>
      </c>
      <c r="L12" s="81">
        <v>0</v>
      </c>
      <c r="M12" s="81">
        <v>92</v>
      </c>
      <c r="N12" s="91">
        <v>6</v>
      </c>
      <c r="O12" s="92">
        <v>0</v>
      </c>
      <c r="P12" s="93">
        <f>N12+O12</f>
        <v>6</v>
      </c>
      <c r="Q12" s="82">
        <f>IFERROR(P12/M12,"-")</f>
        <v>0.065217391304348</v>
      </c>
      <c r="R12" s="81">
        <v>1</v>
      </c>
      <c r="S12" s="81">
        <v>0</v>
      </c>
      <c r="T12" s="82">
        <f>IFERROR(S12/(O12+P12),"-")</f>
        <v>0</v>
      </c>
      <c r="U12" s="182"/>
      <c r="V12" s="84">
        <v>1</v>
      </c>
      <c r="W12" s="82">
        <f>IF(P12=0,"-",V12/P12)</f>
        <v>0.16666666666667</v>
      </c>
      <c r="X12" s="186">
        <v>13000</v>
      </c>
      <c r="Y12" s="187">
        <f>IFERROR(X12/P12,"-")</f>
        <v>2166.6666666667</v>
      </c>
      <c r="Z12" s="187">
        <f>IFERROR(X12/V12,"-")</f>
        <v>13000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0.16666666666667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0.33333333333333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0.33333333333333</v>
      </c>
      <c r="BP12" s="121">
        <v>1</v>
      </c>
      <c r="BQ12" s="122">
        <f>IFERROR(BP12/BN12,"-")</f>
        <v>0.5</v>
      </c>
      <c r="BR12" s="123">
        <v>13000</v>
      </c>
      <c r="BS12" s="124">
        <f>IFERROR(BR12/BN12,"-")</f>
        <v>6500</v>
      </c>
      <c r="BT12" s="125"/>
      <c r="BU12" s="125"/>
      <c r="BV12" s="125">
        <v>1</v>
      </c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>
        <v>1</v>
      </c>
      <c r="CG12" s="134">
        <f>IF(P12=0,"",IF(CF12=0,"",(CF12/P12)))</f>
        <v>0.16666666666667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1</v>
      </c>
      <c r="CP12" s="141">
        <v>13000</v>
      </c>
      <c r="CQ12" s="141">
        <v>13000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72</v>
      </c>
      <c r="E13" s="203" t="s">
        <v>73</v>
      </c>
      <c r="F13" s="203" t="s">
        <v>64</v>
      </c>
      <c r="G13" s="203" t="s">
        <v>81</v>
      </c>
      <c r="H13" s="90" t="s">
        <v>85</v>
      </c>
      <c r="I13" s="90"/>
      <c r="J13" s="188"/>
      <c r="K13" s="81">
        <v>27</v>
      </c>
      <c r="L13" s="81">
        <v>0</v>
      </c>
      <c r="M13" s="81">
        <v>118</v>
      </c>
      <c r="N13" s="91">
        <v>13</v>
      </c>
      <c r="O13" s="92">
        <v>0</v>
      </c>
      <c r="P13" s="93">
        <f>N13+O13</f>
        <v>13</v>
      </c>
      <c r="Q13" s="82">
        <f>IFERROR(P13/M13,"-")</f>
        <v>0.11016949152542</v>
      </c>
      <c r="R13" s="81">
        <v>4</v>
      </c>
      <c r="S13" s="81">
        <v>2</v>
      </c>
      <c r="T13" s="82">
        <f>IFERROR(S13/(O13+P13),"-")</f>
        <v>0.15384615384615</v>
      </c>
      <c r="U13" s="182"/>
      <c r="V13" s="84">
        <v>7</v>
      </c>
      <c r="W13" s="82">
        <f>IF(P13=0,"-",V13/P13)</f>
        <v>0.53846153846154</v>
      </c>
      <c r="X13" s="186">
        <v>75000</v>
      </c>
      <c r="Y13" s="187">
        <f>IFERROR(X13/P13,"-")</f>
        <v>5769.2307692308</v>
      </c>
      <c r="Z13" s="187">
        <f>IFERROR(X13/V13,"-")</f>
        <v>10714.285714286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0.076923076923077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0.15384615384615</v>
      </c>
      <c r="BG13" s="112">
        <v>1</v>
      </c>
      <c r="BH13" s="114">
        <f>IFERROR(BG13/BE13,"-")</f>
        <v>0.5</v>
      </c>
      <c r="BI13" s="115">
        <v>3000</v>
      </c>
      <c r="BJ13" s="116">
        <f>IFERROR(BI13/BE13,"-")</f>
        <v>1500</v>
      </c>
      <c r="BK13" s="117">
        <v>1</v>
      </c>
      <c r="BL13" s="117"/>
      <c r="BM13" s="117"/>
      <c r="BN13" s="119">
        <v>7</v>
      </c>
      <c r="BO13" s="120">
        <f>IF(P13=0,"",IF(BN13=0,"",(BN13/P13)))</f>
        <v>0.53846153846154</v>
      </c>
      <c r="BP13" s="121">
        <v>3</v>
      </c>
      <c r="BQ13" s="122">
        <f>IFERROR(BP13/BN13,"-")</f>
        <v>0.42857142857143</v>
      </c>
      <c r="BR13" s="123">
        <v>9000</v>
      </c>
      <c r="BS13" s="124">
        <f>IFERROR(BR13/BN13,"-")</f>
        <v>1285.7142857143</v>
      </c>
      <c r="BT13" s="125">
        <v>3</v>
      </c>
      <c r="BU13" s="125"/>
      <c r="BV13" s="125"/>
      <c r="BW13" s="126">
        <v>3</v>
      </c>
      <c r="BX13" s="127">
        <f>IF(P13=0,"",IF(BW13=0,"",(BW13/P13)))</f>
        <v>0.23076923076923</v>
      </c>
      <c r="BY13" s="128">
        <v>3</v>
      </c>
      <c r="BZ13" s="129">
        <f>IFERROR(BY13/BW13,"-")</f>
        <v>1</v>
      </c>
      <c r="CA13" s="130">
        <v>63000</v>
      </c>
      <c r="CB13" s="131">
        <f>IFERROR(CA13/BW13,"-")</f>
        <v>21000</v>
      </c>
      <c r="CC13" s="132">
        <v>2</v>
      </c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7</v>
      </c>
      <c r="CP13" s="141">
        <v>75000</v>
      </c>
      <c r="CQ13" s="141">
        <v>50000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86</v>
      </c>
      <c r="C14" s="203"/>
      <c r="D14" s="203" t="s">
        <v>78</v>
      </c>
      <c r="E14" s="203" t="s">
        <v>78</v>
      </c>
      <c r="F14" s="203" t="s">
        <v>79</v>
      </c>
      <c r="G14" s="203"/>
      <c r="H14" s="90"/>
      <c r="I14" s="90"/>
      <c r="J14" s="188"/>
      <c r="K14" s="81">
        <v>145</v>
      </c>
      <c r="L14" s="81">
        <v>92</v>
      </c>
      <c r="M14" s="81">
        <v>67</v>
      </c>
      <c r="N14" s="91">
        <v>19</v>
      </c>
      <c r="O14" s="92">
        <v>0</v>
      </c>
      <c r="P14" s="93">
        <f>N14+O14</f>
        <v>19</v>
      </c>
      <c r="Q14" s="82">
        <f>IFERROR(P14/M14,"-")</f>
        <v>0.28358208955224</v>
      </c>
      <c r="R14" s="81">
        <v>6</v>
      </c>
      <c r="S14" s="81">
        <v>5</v>
      </c>
      <c r="T14" s="82">
        <f>IFERROR(S14/(O14+P14),"-")</f>
        <v>0.26315789473684</v>
      </c>
      <c r="U14" s="182"/>
      <c r="V14" s="84">
        <v>8</v>
      </c>
      <c r="W14" s="82">
        <f>IF(P14=0,"-",V14/P14)</f>
        <v>0.42105263157895</v>
      </c>
      <c r="X14" s="186">
        <v>247000</v>
      </c>
      <c r="Y14" s="187">
        <f>IFERROR(X14/P14,"-")</f>
        <v>13000</v>
      </c>
      <c r="Z14" s="187">
        <f>IFERROR(X14/V14,"-")</f>
        <v>30875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0.10526315789474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7</v>
      </c>
      <c r="BO14" s="120">
        <f>IF(P14=0,"",IF(BN14=0,"",(BN14/P14)))</f>
        <v>0.36842105263158</v>
      </c>
      <c r="BP14" s="121">
        <v>3</v>
      </c>
      <c r="BQ14" s="122">
        <f>IFERROR(BP14/BN14,"-")</f>
        <v>0.42857142857143</v>
      </c>
      <c r="BR14" s="123">
        <v>128000</v>
      </c>
      <c r="BS14" s="124">
        <f>IFERROR(BR14/BN14,"-")</f>
        <v>18285.714285714</v>
      </c>
      <c r="BT14" s="125">
        <v>1</v>
      </c>
      <c r="BU14" s="125"/>
      <c r="BV14" s="125">
        <v>2</v>
      </c>
      <c r="BW14" s="126">
        <v>8</v>
      </c>
      <c r="BX14" s="127">
        <f>IF(P14=0,"",IF(BW14=0,"",(BW14/P14)))</f>
        <v>0.42105263157895</v>
      </c>
      <c r="BY14" s="128">
        <v>5</v>
      </c>
      <c r="BZ14" s="129">
        <f>IFERROR(BY14/BW14,"-")</f>
        <v>0.625</v>
      </c>
      <c r="CA14" s="130">
        <v>119000</v>
      </c>
      <c r="CB14" s="131">
        <f>IFERROR(CA14/BW14,"-")</f>
        <v>14875</v>
      </c>
      <c r="CC14" s="132">
        <v>2</v>
      </c>
      <c r="CD14" s="132">
        <v>1</v>
      </c>
      <c r="CE14" s="132">
        <v>2</v>
      </c>
      <c r="CF14" s="133">
        <v>2</v>
      </c>
      <c r="CG14" s="134">
        <f>IF(P14=0,"",IF(CF14=0,"",(CF14/P14)))</f>
        <v>0.10526315789474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8</v>
      </c>
      <c r="CP14" s="141">
        <v>247000</v>
      </c>
      <c r="CQ14" s="141">
        <v>80000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0</v>
      </c>
      <c r="B15" s="203" t="s">
        <v>87</v>
      </c>
      <c r="C15" s="203"/>
      <c r="D15" s="203" t="s">
        <v>88</v>
      </c>
      <c r="E15" s="203" t="s">
        <v>89</v>
      </c>
      <c r="F15" s="203" t="s">
        <v>64</v>
      </c>
      <c r="G15" s="203" t="s">
        <v>90</v>
      </c>
      <c r="H15" s="90" t="s">
        <v>91</v>
      </c>
      <c r="I15" s="90" t="s">
        <v>92</v>
      </c>
      <c r="J15" s="188">
        <v>120000</v>
      </c>
      <c r="K15" s="81">
        <v>3</v>
      </c>
      <c r="L15" s="81">
        <v>0</v>
      </c>
      <c r="M15" s="81">
        <v>16</v>
      </c>
      <c r="N15" s="91">
        <v>1</v>
      </c>
      <c r="O15" s="92">
        <v>0</v>
      </c>
      <c r="P15" s="93">
        <f>N15+O15</f>
        <v>1</v>
      </c>
      <c r="Q15" s="82">
        <f>IFERROR(P15/M15,"-")</f>
        <v>0.0625</v>
      </c>
      <c r="R15" s="81">
        <v>0</v>
      </c>
      <c r="S15" s="81">
        <v>1</v>
      </c>
      <c r="T15" s="82">
        <f>IFERROR(S15/(O15+P15),"-")</f>
        <v>1</v>
      </c>
      <c r="U15" s="182">
        <f>IFERROR(J15/SUM(P15:P16),"-")</f>
        <v>60000</v>
      </c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>
        <f>SUM(X15:X16)-SUM(J15:J16)</f>
        <v>-120000</v>
      </c>
      <c r="AB15" s="85">
        <f>SUM(X15:X16)/SUM(J15:J16)</f>
        <v>0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1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93</v>
      </c>
      <c r="C16" s="203"/>
      <c r="D16" s="203" t="s">
        <v>88</v>
      </c>
      <c r="E16" s="203" t="s">
        <v>89</v>
      </c>
      <c r="F16" s="203" t="s">
        <v>79</v>
      </c>
      <c r="G16" s="203"/>
      <c r="H16" s="90"/>
      <c r="I16" s="90"/>
      <c r="J16" s="188"/>
      <c r="K16" s="81">
        <v>43</v>
      </c>
      <c r="L16" s="81">
        <v>15</v>
      </c>
      <c r="M16" s="81">
        <v>19</v>
      </c>
      <c r="N16" s="91">
        <v>1</v>
      </c>
      <c r="O16" s="92">
        <v>0</v>
      </c>
      <c r="P16" s="93">
        <f>N16+O16</f>
        <v>1</v>
      </c>
      <c r="Q16" s="82">
        <f>IFERROR(P16/M16,"-")</f>
        <v>0.052631578947368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1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</v>
      </c>
      <c r="B17" s="203" t="s">
        <v>94</v>
      </c>
      <c r="C17" s="203"/>
      <c r="D17" s="203" t="s">
        <v>95</v>
      </c>
      <c r="E17" s="203" t="s">
        <v>96</v>
      </c>
      <c r="F17" s="203" t="s">
        <v>64</v>
      </c>
      <c r="G17" s="203" t="s">
        <v>65</v>
      </c>
      <c r="H17" s="90" t="s">
        <v>97</v>
      </c>
      <c r="I17" s="204" t="s">
        <v>98</v>
      </c>
      <c r="J17" s="188">
        <v>30000</v>
      </c>
      <c r="K17" s="81">
        <v>11</v>
      </c>
      <c r="L17" s="81">
        <v>0</v>
      </c>
      <c r="M17" s="81">
        <v>75</v>
      </c>
      <c r="N17" s="91">
        <v>1</v>
      </c>
      <c r="O17" s="92">
        <v>0</v>
      </c>
      <c r="P17" s="93">
        <f>N17+O17</f>
        <v>1</v>
      </c>
      <c r="Q17" s="82">
        <f>IFERROR(P17/M17,"-")</f>
        <v>0.013333333333333</v>
      </c>
      <c r="R17" s="81">
        <v>0</v>
      </c>
      <c r="S17" s="81">
        <v>0</v>
      </c>
      <c r="T17" s="82">
        <f>IFERROR(S17/(O17+P17),"-")</f>
        <v>0</v>
      </c>
      <c r="U17" s="182">
        <f>IFERROR(J17/SUM(P17:P18),"-")</f>
        <v>30000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SUM(X17:X18)-SUM(J17:J18)</f>
        <v>-30000</v>
      </c>
      <c r="AB17" s="85">
        <f>SUM(X17:X18)/SUM(J17:J18)</f>
        <v>0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1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99</v>
      </c>
      <c r="C18" s="203"/>
      <c r="D18" s="203" t="s">
        <v>95</v>
      </c>
      <c r="E18" s="203" t="s">
        <v>96</v>
      </c>
      <c r="F18" s="203" t="s">
        <v>79</v>
      </c>
      <c r="G18" s="203"/>
      <c r="H18" s="90"/>
      <c r="I18" s="90"/>
      <c r="J18" s="188"/>
      <c r="K18" s="81">
        <v>24</v>
      </c>
      <c r="L18" s="81">
        <v>7</v>
      </c>
      <c r="M18" s="81">
        <v>0</v>
      </c>
      <c r="N18" s="91">
        <v>0</v>
      </c>
      <c r="O18" s="92">
        <v>0</v>
      </c>
      <c r="P18" s="93">
        <f>N18+O18</f>
        <v>0</v>
      </c>
      <c r="Q18" s="82" t="str">
        <f>IFERROR(P18/M18,"-")</f>
        <v>-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0.93333333333333</v>
      </c>
      <c r="B19" s="203" t="s">
        <v>100</v>
      </c>
      <c r="C19" s="203"/>
      <c r="D19" s="203" t="s">
        <v>101</v>
      </c>
      <c r="E19" s="203" t="s">
        <v>102</v>
      </c>
      <c r="F19" s="203" t="s">
        <v>64</v>
      </c>
      <c r="G19" s="203" t="s">
        <v>65</v>
      </c>
      <c r="H19" s="90" t="s">
        <v>97</v>
      </c>
      <c r="I19" s="205" t="s">
        <v>103</v>
      </c>
      <c r="J19" s="188">
        <v>30000</v>
      </c>
      <c r="K19" s="81">
        <v>4</v>
      </c>
      <c r="L19" s="81">
        <v>0</v>
      </c>
      <c r="M19" s="81">
        <v>31</v>
      </c>
      <c r="N19" s="91">
        <v>3</v>
      </c>
      <c r="O19" s="92">
        <v>0</v>
      </c>
      <c r="P19" s="93">
        <f>N19+O19</f>
        <v>3</v>
      </c>
      <c r="Q19" s="82">
        <f>IFERROR(P19/M19,"-")</f>
        <v>0.096774193548387</v>
      </c>
      <c r="R19" s="81">
        <v>1</v>
      </c>
      <c r="S19" s="81">
        <v>0</v>
      </c>
      <c r="T19" s="82">
        <f>IFERROR(S19/(O19+P19),"-")</f>
        <v>0</v>
      </c>
      <c r="U19" s="182">
        <f>IFERROR(J19/SUM(P19:P20),"-")</f>
        <v>10000</v>
      </c>
      <c r="V19" s="84">
        <v>1</v>
      </c>
      <c r="W19" s="82">
        <f>IF(P19=0,"-",V19/P19)</f>
        <v>0.33333333333333</v>
      </c>
      <c r="X19" s="186">
        <v>28000</v>
      </c>
      <c r="Y19" s="187">
        <f>IFERROR(X19/P19,"-")</f>
        <v>9333.3333333333</v>
      </c>
      <c r="Z19" s="187">
        <f>IFERROR(X19/V19,"-")</f>
        <v>28000</v>
      </c>
      <c r="AA19" s="188">
        <f>SUM(X19:X20)-SUM(J19:J20)</f>
        <v>-2000</v>
      </c>
      <c r="AB19" s="85">
        <f>SUM(X19:X20)/SUM(J19:J20)</f>
        <v>0.93333333333333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0.33333333333333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</v>
      </c>
      <c r="BF19" s="113">
        <f>IF(P19=0,"",IF(BE19=0,"",(BE19/P19)))</f>
        <v>0.33333333333333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0.33333333333333</v>
      </c>
      <c r="BY19" s="128">
        <v>1</v>
      </c>
      <c r="BZ19" s="129">
        <f>IFERROR(BY19/BW19,"-")</f>
        <v>1</v>
      </c>
      <c r="CA19" s="130">
        <v>28000</v>
      </c>
      <c r="CB19" s="131">
        <f>IFERROR(CA19/BW19,"-")</f>
        <v>28000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28000</v>
      </c>
      <c r="CQ19" s="141">
        <v>28000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104</v>
      </c>
      <c r="C20" s="203"/>
      <c r="D20" s="203" t="s">
        <v>101</v>
      </c>
      <c r="E20" s="203" t="s">
        <v>102</v>
      </c>
      <c r="F20" s="203" t="s">
        <v>79</v>
      </c>
      <c r="G20" s="203"/>
      <c r="H20" s="90"/>
      <c r="I20" s="90"/>
      <c r="J20" s="188"/>
      <c r="K20" s="81">
        <v>21</v>
      </c>
      <c r="L20" s="81">
        <v>7</v>
      </c>
      <c r="M20" s="81">
        <v>0</v>
      </c>
      <c r="N20" s="91">
        <v>0</v>
      </c>
      <c r="O20" s="92">
        <v>0</v>
      </c>
      <c r="P20" s="93">
        <f>N20+O20</f>
        <v>0</v>
      </c>
      <c r="Q20" s="82" t="str">
        <f>IFERROR(P20/M20,"-")</f>
        <v>-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4.2333333333333</v>
      </c>
      <c r="B21" s="203" t="s">
        <v>105</v>
      </c>
      <c r="C21" s="203"/>
      <c r="D21" s="203" t="s">
        <v>106</v>
      </c>
      <c r="E21" s="203" t="s">
        <v>107</v>
      </c>
      <c r="F21" s="203" t="s">
        <v>64</v>
      </c>
      <c r="G21" s="203" t="s">
        <v>65</v>
      </c>
      <c r="H21" s="90" t="s">
        <v>97</v>
      </c>
      <c r="I21" s="204" t="s">
        <v>108</v>
      </c>
      <c r="J21" s="188">
        <v>30000</v>
      </c>
      <c r="K21" s="81">
        <v>4</v>
      </c>
      <c r="L21" s="81">
        <v>0</v>
      </c>
      <c r="M21" s="81">
        <v>35</v>
      </c>
      <c r="N21" s="91">
        <v>1</v>
      </c>
      <c r="O21" s="92">
        <v>0</v>
      </c>
      <c r="P21" s="93">
        <f>N21+O21</f>
        <v>1</v>
      </c>
      <c r="Q21" s="82">
        <f>IFERROR(P21/M21,"-")</f>
        <v>0.028571428571429</v>
      </c>
      <c r="R21" s="81">
        <v>1</v>
      </c>
      <c r="S21" s="81">
        <v>0</v>
      </c>
      <c r="T21" s="82">
        <f>IFERROR(S21/(O21+P21),"-")</f>
        <v>0</v>
      </c>
      <c r="U21" s="182">
        <f>IFERROR(J21/SUM(P21:P22),"-")</f>
        <v>30000</v>
      </c>
      <c r="V21" s="84">
        <v>1</v>
      </c>
      <c r="W21" s="82">
        <f>IF(P21=0,"-",V21/P21)</f>
        <v>1</v>
      </c>
      <c r="X21" s="186">
        <v>127000</v>
      </c>
      <c r="Y21" s="187">
        <f>IFERROR(X21/P21,"-")</f>
        <v>127000</v>
      </c>
      <c r="Z21" s="187">
        <f>IFERROR(X21/V21,"-")</f>
        <v>127000</v>
      </c>
      <c r="AA21" s="188">
        <f>SUM(X21:X22)-SUM(J21:J22)</f>
        <v>97000</v>
      </c>
      <c r="AB21" s="85">
        <f>SUM(X21:X22)/SUM(J21:J22)</f>
        <v>4.2333333333333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1</v>
      </c>
      <c r="BG21" s="112">
        <v>1</v>
      </c>
      <c r="BH21" s="114">
        <f>IFERROR(BG21/BE21,"-")</f>
        <v>1</v>
      </c>
      <c r="BI21" s="115">
        <v>127000</v>
      </c>
      <c r="BJ21" s="116">
        <f>IFERROR(BI21/BE21,"-")</f>
        <v>127000</v>
      </c>
      <c r="BK21" s="117"/>
      <c r="BL21" s="117"/>
      <c r="BM21" s="117">
        <v>1</v>
      </c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127000</v>
      </c>
      <c r="CQ21" s="141">
        <v>127000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/>
      <c r="B22" s="203" t="s">
        <v>109</v>
      </c>
      <c r="C22" s="203"/>
      <c r="D22" s="203" t="s">
        <v>106</v>
      </c>
      <c r="E22" s="203" t="s">
        <v>107</v>
      </c>
      <c r="F22" s="203" t="s">
        <v>79</v>
      </c>
      <c r="G22" s="203"/>
      <c r="H22" s="90"/>
      <c r="I22" s="90"/>
      <c r="J22" s="188"/>
      <c r="K22" s="81">
        <v>8</v>
      </c>
      <c r="L22" s="81">
        <v>7</v>
      </c>
      <c r="M22" s="81">
        <v>0</v>
      </c>
      <c r="N22" s="91">
        <v>0</v>
      </c>
      <c r="O22" s="92">
        <v>0</v>
      </c>
      <c r="P22" s="93">
        <f>N22+O22</f>
        <v>0</v>
      </c>
      <c r="Q22" s="82" t="str">
        <f>IFERROR(P22/M22,"-")</f>
        <v>-</v>
      </c>
      <c r="R22" s="81">
        <v>0</v>
      </c>
      <c r="S22" s="81">
        <v>0</v>
      </c>
      <c r="T22" s="82" t="str">
        <f>IFERROR(S22/(O22+P22),"-")</f>
        <v>-</v>
      </c>
      <c r="U22" s="182"/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/>
      <c r="AB22" s="85"/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0</v>
      </c>
      <c r="B23" s="203" t="s">
        <v>110</v>
      </c>
      <c r="C23" s="203"/>
      <c r="D23" s="203" t="s">
        <v>111</v>
      </c>
      <c r="E23" s="203" t="s">
        <v>112</v>
      </c>
      <c r="F23" s="203" t="s">
        <v>64</v>
      </c>
      <c r="G23" s="203" t="s">
        <v>65</v>
      </c>
      <c r="H23" s="90" t="s">
        <v>97</v>
      </c>
      <c r="I23" s="205" t="s">
        <v>113</v>
      </c>
      <c r="J23" s="188">
        <v>30000</v>
      </c>
      <c r="K23" s="81">
        <v>4</v>
      </c>
      <c r="L23" s="81">
        <v>0</v>
      </c>
      <c r="M23" s="81">
        <v>39</v>
      </c>
      <c r="N23" s="91">
        <v>2</v>
      </c>
      <c r="O23" s="92">
        <v>0</v>
      </c>
      <c r="P23" s="93">
        <f>N23+O23</f>
        <v>2</v>
      </c>
      <c r="Q23" s="82">
        <f>IFERROR(P23/M23,"-")</f>
        <v>0.051282051282051</v>
      </c>
      <c r="R23" s="81">
        <v>0</v>
      </c>
      <c r="S23" s="81">
        <v>1</v>
      </c>
      <c r="T23" s="82">
        <f>IFERROR(S23/(O23+P23),"-")</f>
        <v>0.5</v>
      </c>
      <c r="U23" s="182">
        <f>IFERROR(J23/SUM(P23:P24),"-")</f>
        <v>15000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SUM(X23:X24)-SUM(J23:J24)</f>
        <v>-30000</v>
      </c>
      <c r="AB23" s="85">
        <f>SUM(X23:X24)/SUM(J23:J24)</f>
        <v>0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1</v>
      </c>
      <c r="BX23" s="127">
        <f>IF(P23=0,"",IF(BW23=0,"",(BW23/P23)))</f>
        <v>0.5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114</v>
      </c>
      <c r="C24" s="203"/>
      <c r="D24" s="203" t="s">
        <v>111</v>
      </c>
      <c r="E24" s="203" t="s">
        <v>112</v>
      </c>
      <c r="F24" s="203" t="s">
        <v>79</v>
      </c>
      <c r="G24" s="203"/>
      <c r="H24" s="90"/>
      <c r="I24" s="90"/>
      <c r="J24" s="188"/>
      <c r="K24" s="81">
        <v>7</v>
      </c>
      <c r="L24" s="81">
        <v>7</v>
      </c>
      <c r="M24" s="81">
        <v>0</v>
      </c>
      <c r="N24" s="91">
        <v>0</v>
      </c>
      <c r="O24" s="92">
        <v>0</v>
      </c>
      <c r="P24" s="93">
        <f>N24+O24</f>
        <v>0</v>
      </c>
      <c r="Q24" s="82" t="str">
        <f>IFERROR(P24/M24,"-")</f>
        <v>-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0.4</v>
      </c>
      <c r="B25" s="203" t="s">
        <v>115</v>
      </c>
      <c r="C25" s="203"/>
      <c r="D25" s="203" t="s">
        <v>106</v>
      </c>
      <c r="E25" s="203" t="s">
        <v>107</v>
      </c>
      <c r="F25" s="203" t="s">
        <v>64</v>
      </c>
      <c r="G25" s="203" t="s">
        <v>81</v>
      </c>
      <c r="H25" s="90" t="s">
        <v>116</v>
      </c>
      <c r="I25" s="90" t="s">
        <v>117</v>
      </c>
      <c r="J25" s="188">
        <v>50000</v>
      </c>
      <c r="K25" s="81">
        <v>5</v>
      </c>
      <c r="L25" s="81">
        <v>0</v>
      </c>
      <c r="M25" s="81">
        <v>49</v>
      </c>
      <c r="N25" s="91">
        <v>1</v>
      </c>
      <c r="O25" s="92">
        <v>0</v>
      </c>
      <c r="P25" s="93">
        <f>N25+O25</f>
        <v>1</v>
      </c>
      <c r="Q25" s="82">
        <f>IFERROR(P25/M25,"-")</f>
        <v>0.020408163265306</v>
      </c>
      <c r="R25" s="81">
        <v>0</v>
      </c>
      <c r="S25" s="81">
        <v>1</v>
      </c>
      <c r="T25" s="82">
        <f>IFERROR(S25/(O25+P25),"-")</f>
        <v>1</v>
      </c>
      <c r="U25" s="182">
        <f>IFERROR(J25/SUM(P25:P26),"-")</f>
        <v>10000</v>
      </c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>
        <f>SUM(X25:X26)-SUM(J25:J26)</f>
        <v>-30000</v>
      </c>
      <c r="AB25" s="85">
        <f>SUM(X25:X26)/SUM(J25:J26)</f>
        <v>0.4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1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118</v>
      </c>
      <c r="C26" s="203"/>
      <c r="D26" s="203" t="s">
        <v>106</v>
      </c>
      <c r="E26" s="203" t="s">
        <v>107</v>
      </c>
      <c r="F26" s="203" t="s">
        <v>79</v>
      </c>
      <c r="G26" s="203"/>
      <c r="H26" s="90"/>
      <c r="I26" s="90"/>
      <c r="J26" s="188"/>
      <c r="K26" s="81">
        <v>12</v>
      </c>
      <c r="L26" s="81">
        <v>12</v>
      </c>
      <c r="M26" s="81">
        <v>18</v>
      </c>
      <c r="N26" s="91">
        <v>4</v>
      </c>
      <c r="O26" s="92">
        <v>0</v>
      </c>
      <c r="P26" s="93">
        <f>N26+O26</f>
        <v>4</v>
      </c>
      <c r="Q26" s="82">
        <f>IFERROR(P26/M26,"-")</f>
        <v>0.22222222222222</v>
      </c>
      <c r="R26" s="81">
        <v>2</v>
      </c>
      <c r="S26" s="81">
        <v>0</v>
      </c>
      <c r="T26" s="82">
        <f>IFERROR(S26/(O26+P26),"-")</f>
        <v>0</v>
      </c>
      <c r="U26" s="182"/>
      <c r="V26" s="84">
        <v>2</v>
      </c>
      <c r="W26" s="82">
        <f>IF(P26=0,"-",V26/P26)</f>
        <v>0.5</v>
      </c>
      <c r="X26" s="186">
        <v>20000</v>
      </c>
      <c r="Y26" s="187">
        <f>IFERROR(X26/P26,"-")</f>
        <v>5000</v>
      </c>
      <c r="Z26" s="187">
        <f>IFERROR(X26/V26,"-")</f>
        <v>10000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2</v>
      </c>
      <c r="BO26" s="120">
        <f>IF(P26=0,"",IF(BN26=0,"",(BN26/P26)))</f>
        <v>0.5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0.25</v>
      </c>
      <c r="BY26" s="128">
        <v>1</v>
      </c>
      <c r="BZ26" s="129">
        <f>IFERROR(BY26/BW26,"-")</f>
        <v>1</v>
      </c>
      <c r="CA26" s="130">
        <v>10000</v>
      </c>
      <c r="CB26" s="131">
        <f>IFERROR(CA26/BW26,"-")</f>
        <v>10000</v>
      </c>
      <c r="CC26" s="132"/>
      <c r="CD26" s="132">
        <v>1</v>
      </c>
      <c r="CE26" s="132"/>
      <c r="CF26" s="133">
        <v>1</v>
      </c>
      <c r="CG26" s="134">
        <f>IF(P26=0,"",IF(CF26=0,"",(CF26/P26)))</f>
        <v>0.25</v>
      </c>
      <c r="CH26" s="135">
        <v>1</v>
      </c>
      <c r="CI26" s="136">
        <f>IFERROR(CH26/CF26,"-")</f>
        <v>1</v>
      </c>
      <c r="CJ26" s="137">
        <v>10000</v>
      </c>
      <c r="CK26" s="138">
        <f>IFERROR(CJ26/CF26,"-")</f>
        <v>10000</v>
      </c>
      <c r="CL26" s="139">
        <v>1</v>
      </c>
      <c r="CM26" s="139"/>
      <c r="CN26" s="139"/>
      <c r="CO26" s="140">
        <v>2</v>
      </c>
      <c r="CP26" s="141">
        <v>20000</v>
      </c>
      <c r="CQ26" s="141">
        <v>10000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0.88</v>
      </c>
      <c r="B27" s="203" t="s">
        <v>119</v>
      </c>
      <c r="C27" s="203"/>
      <c r="D27" s="203" t="s">
        <v>95</v>
      </c>
      <c r="E27" s="203" t="s">
        <v>107</v>
      </c>
      <c r="F27" s="203" t="s">
        <v>64</v>
      </c>
      <c r="G27" s="203" t="s">
        <v>81</v>
      </c>
      <c r="H27" s="90" t="s">
        <v>116</v>
      </c>
      <c r="I27" s="90" t="s">
        <v>120</v>
      </c>
      <c r="J27" s="188">
        <v>50000</v>
      </c>
      <c r="K27" s="81">
        <v>21</v>
      </c>
      <c r="L27" s="81">
        <v>0</v>
      </c>
      <c r="M27" s="81">
        <v>64</v>
      </c>
      <c r="N27" s="91">
        <v>12</v>
      </c>
      <c r="O27" s="92">
        <v>0</v>
      </c>
      <c r="P27" s="93">
        <f>N27+O27</f>
        <v>12</v>
      </c>
      <c r="Q27" s="82">
        <f>IFERROR(P27/M27,"-")</f>
        <v>0.1875</v>
      </c>
      <c r="R27" s="81">
        <v>2</v>
      </c>
      <c r="S27" s="81">
        <v>0</v>
      </c>
      <c r="T27" s="82">
        <f>IFERROR(S27/(O27+P27),"-")</f>
        <v>0</v>
      </c>
      <c r="U27" s="182">
        <f>IFERROR(J27/SUM(P27:P28),"-")</f>
        <v>3571.4285714286</v>
      </c>
      <c r="V27" s="84">
        <v>2</v>
      </c>
      <c r="W27" s="82">
        <f>IF(P27=0,"-",V27/P27)</f>
        <v>0.16666666666667</v>
      </c>
      <c r="X27" s="186">
        <v>44000</v>
      </c>
      <c r="Y27" s="187">
        <f>IFERROR(X27/P27,"-")</f>
        <v>3666.6666666667</v>
      </c>
      <c r="Z27" s="187">
        <f>IFERROR(X27/V27,"-")</f>
        <v>22000</v>
      </c>
      <c r="AA27" s="188">
        <f>SUM(X27:X28)-SUM(J27:J28)</f>
        <v>-6000</v>
      </c>
      <c r="AB27" s="85">
        <f>SUM(X27:X28)/SUM(J27:J28)</f>
        <v>0.88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2</v>
      </c>
      <c r="AN27" s="101">
        <f>IF(P27=0,"",IF(AM27=0,"",(AM27/P27)))</f>
        <v>0.16666666666667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>
        <v>2</v>
      </c>
      <c r="AW27" s="107">
        <f>IF(P27=0,"",IF(AV27=0,"",(AV27/P27)))</f>
        <v>0.16666666666667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5</v>
      </c>
      <c r="BF27" s="113">
        <f>IF(P27=0,"",IF(BE27=0,"",(BE27/P27)))</f>
        <v>0.41666666666667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2</v>
      </c>
      <c r="BO27" s="120">
        <f>IF(P27=0,"",IF(BN27=0,"",(BN27/P27)))</f>
        <v>0.16666666666667</v>
      </c>
      <c r="BP27" s="121">
        <v>2</v>
      </c>
      <c r="BQ27" s="122">
        <f>IFERROR(BP27/BN27,"-")</f>
        <v>1</v>
      </c>
      <c r="BR27" s="123">
        <v>44000</v>
      </c>
      <c r="BS27" s="124">
        <f>IFERROR(BR27/BN27,"-")</f>
        <v>22000</v>
      </c>
      <c r="BT27" s="125"/>
      <c r="BU27" s="125"/>
      <c r="BV27" s="125">
        <v>2</v>
      </c>
      <c r="BW27" s="126">
        <v>1</v>
      </c>
      <c r="BX27" s="127">
        <f>IF(P27=0,"",IF(BW27=0,"",(BW27/P27)))</f>
        <v>0.083333333333333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2</v>
      </c>
      <c r="CP27" s="141">
        <v>44000</v>
      </c>
      <c r="CQ27" s="141">
        <v>29000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121</v>
      </c>
      <c r="C28" s="203"/>
      <c r="D28" s="203" t="s">
        <v>95</v>
      </c>
      <c r="E28" s="203" t="s">
        <v>107</v>
      </c>
      <c r="F28" s="203" t="s">
        <v>79</v>
      </c>
      <c r="G28" s="203"/>
      <c r="H28" s="90"/>
      <c r="I28" s="90"/>
      <c r="J28" s="188"/>
      <c r="K28" s="81">
        <v>15</v>
      </c>
      <c r="L28" s="81">
        <v>10</v>
      </c>
      <c r="M28" s="81">
        <v>9</v>
      </c>
      <c r="N28" s="91">
        <v>2</v>
      </c>
      <c r="O28" s="92">
        <v>0</v>
      </c>
      <c r="P28" s="93">
        <f>N28+O28</f>
        <v>2</v>
      </c>
      <c r="Q28" s="82">
        <f>IFERROR(P28/M28,"-")</f>
        <v>0.22222222222222</v>
      </c>
      <c r="R28" s="81">
        <v>0</v>
      </c>
      <c r="S28" s="81">
        <v>0</v>
      </c>
      <c r="T28" s="82">
        <f>IFERROR(S28/(O28+P28),"-")</f>
        <v>0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1</v>
      </c>
      <c r="BX28" s="127">
        <f>IF(P28=0,"",IF(BW28=0,"",(BW28/P28)))</f>
        <v>0.5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0</v>
      </c>
      <c r="B29" s="203" t="s">
        <v>122</v>
      </c>
      <c r="C29" s="203"/>
      <c r="D29" s="203"/>
      <c r="E29" s="203"/>
      <c r="F29" s="203" t="s">
        <v>64</v>
      </c>
      <c r="G29" s="203" t="s">
        <v>123</v>
      </c>
      <c r="H29" s="90" t="s">
        <v>124</v>
      </c>
      <c r="I29" s="90" t="s">
        <v>125</v>
      </c>
      <c r="J29" s="188">
        <v>80000</v>
      </c>
      <c r="K29" s="81">
        <v>8</v>
      </c>
      <c r="L29" s="81">
        <v>0</v>
      </c>
      <c r="M29" s="81">
        <v>68</v>
      </c>
      <c r="N29" s="91">
        <v>4</v>
      </c>
      <c r="O29" s="92">
        <v>0</v>
      </c>
      <c r="P29" s="93">
        <f>N29+O29</f>
        <v>4</v>
      </c>
      <c r="Q29" s="82">
        <f>IFERROR(P29/M29,"-")</f>
        <v>0.058823529411765</v>
      </c>
      <c r="R29" s="81">
        <v>0</v>
      </c>
      <c r="S29" s="81">
        <v>0</v>
      </c>
      <c r="T29" s="82">
        <f>IFERROR(S29/(O29+P29),"-")</f>
        <v>0</v>
      </c>
      <c r="U29" s="182">
        <f>IFERROR(J29/SUM(P29:P30),"-")</f>
        <v>11428.571428571</v>
      </c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>
        <f>SUM(X29:X30)-SUM(J29:J30)</f>
        <v>-80000</v>
      </c>
      <c r="AB29" s="85">
        <f>SUM(X29:X30)/SUM(J29:J30)</f>
        <v>0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2</v>
      </c>
      <c r="AN29" s="101">
        <f>IF(P29=0,"",IF(AM29=0,"",(AM29/P29)))</f>
        <v>0.5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0.25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0.25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126</v>
      </c>
      <c r="C30" s="203"/>
      <c r="D30" s="203"/>
      <c r="E30" s="203"/>
      <c r="F30" s="203" t="s">
        <v>79</v>
      </c>
      <c r="G30" s="203"/>
      <c r="H30" s="90"/>
      <c r="I30" s="90"/>
      <c r="J30" s="188"/>
      <c r="K30" s="81">
        <v>17</v>
      </c>
      <c r="L30" s="81">
        <v>15</v>
      </c>
      <c r="M30" s="81">
        <v>12</v>
      </c>
      <c r="N30" s="91">
        <v>3</v>
      </c>
      <c r="O30" s="92">
        <v>0</v>
      </c>
      <c r="P30" s="93">
        <f>N30+O30</f>
        <v>3</v>
      </c>
      <c r="Q30" s="82">
        <f>IFERROR(P30/M30,"-")</f>
        <v>0.25</v>
      </c>
      <c r="R30" s="81">
        <v>1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0.33333333333333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2</v>
      </c>
      <c r="BO30" s="120">
        <f>IF(P30=0,"",IF(BN30=0,"",(BN30/P30)))</f>
        <v>0.66666666666667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1.8</v>
      </c>
      <c r="B31" s="203" t="s">
        <v>127</v>
      </c>
      <c r="C31" s="203"/>
      <c r="D31" s="203" t="s">
        <v>128</v>
      </c>
      <c r="E31" s="203" t="s">
        <v>63</v>
      </c>
      <c r="F31" s="203" t="s">
        <v>64</v>
      </c>
      <c r="G31" s="203" t="s">
        <v>90</v>
      </c>
      <c r="H31" s="90" t="s">
        <v>129</v>
      </c>
      <c r="I31" s="204" t="s">
        <v>130</v>
      </c>
      <c r="J31" s="188">
        <v>125000</v>
      </c>
      <c r="K31" s="81">
        <v>2</v>
      </c>
      <c r="L31" s="81">
        <v>0</v>
      </c>
      <c r="M31" s="81">
        <v>26</v>
      </c>
      <c r="N31" s="91">
        <v>1</v>
      </c>
      <c r="O31" s="92">
        <v>0</v>
      </c>
      <c r="P31" s="93">
        <f>N31+O31</f>
        <v>1</v>
      </c>
      <c r="Q31" s="82">
        <f>IFERROR(P31/M31,"-")</f>
        <v>0.038461538461538</v>
      </c>
      <c r="R31" s="81">
        <v>0</v>
      </c>
      <c r="S31" s="81">
        <v>1</v>
      </c>
      <c r="T31" s="82">
        <f>IFERROR(S31/(O31+P31),"-")</f>
        <v>1</v>
      </c>
      <c r="U31" s="182">
        <f>IFERROR(J31/SUM(P31:P36),"-")</f>
        <v>8333.3333333333</v>
      </c>
      <c r="V31" s="84">
        <v>1</v>
      </c>
      <c r="W31" s="82">
        <f>IF(P31=0,"-",V31/P31)</f>
        <v>1</v>
      </c>
      <c r="X31" s="186">
        <v>3000</v>
      </c>
      <c r="Y31" s="187">
        <f>IFERROR(X31/P31,"-")</f>
        <v>3000</v>
      </c>
      <c r="Z31" s="187">
        <f>IFERROR(X31/V31,"-")</f>
        <v>3000</v>
      </c>
      <c r="AA31" s="188">
        <f>SUM(X31:X36)-SUM(J31:J36)</f>
        <v>100000</v>
      </c>
      <c r="AB31" s="85">
        <f>SUM(X31:X36)/SUM(J31:J36)</f>
        <v>1.8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1</v>
      </c>
      <c r="BP31" s="121">
        <v>1</v>
      </c>
      <c r="BQ31" s="122">
        <f>IFERROR(BP31/BN31,"-")</f>
        <v>1</v>
      </c>
      <c r="BR31" s="123">
        <v>3000</v>
      </c>
      <c r="BS31" s="124">
        <f>IFERROR(BR31/BN31,"-")</f>
        <v>3000</v>
      </c>
      <c r="BT31" s="125">
        <v>1</v>
      </c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3000</v>
      </c>
      <c r="CQ31" s="141">
        <v>3000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131</v>
      </c>
      <c r="C32" s="203"/>
      <c r="D32" s="203" t="s">
        <v>132</v>
      </c>
      <c r="E32" s="203" t="s">
        <v>70</v>
      </c>
      <c r="F32" s="203" t="s">
        <v>64</v>
      </c>
      <c r="G32" s="203" t="s">
        <v>90</v>
      </c>
      <c r="H32" s="90" t="s">
        <v>129</v>
      </c>
      <c r="I32" s="205" t="s">
        <v>133</v>
      </c>
      <c r="J32" s="188"/>
      <c r="K32" s="81">
        <v>4</v>
      </c>
      <c r="L32" s="81">
        <v>0</v>
      </c>
      <c r="M32" s="81">
        <v>67</v>
      </c>
      <c r="N32" s="91">
        <v>2</v>
      </c>
      <c r="O32" s="92">
        <v>0</v>
      </c>
      <c r="P32" s="93">
        <f>N32+O32</f>
        <v>2</v>
      </c>
      <c r="Q32" s="82">
        <f>IFERROR(P32/M32,"-")</f>
        <v>0.029850746268657</v>
      </c>
      <c r="R32" s="81">
        <v>0</v>
      </c>
      <c r="S32" s="81">
        <v>1</v>
      </c>
      <c r="T32" s="82">
        <f>IFERROR(S32/(O32+P32),"-")</f>
        <v>0.5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0.5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>
        <v>1</v>
      </c>
      <c r="CG32" s="134">
        <f>IF(P32=0,"",IF(CF32=0,"",(CF32/P32)))</f>
        <v>0.5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134</v>
      </c>
      <c r="C33" s="203"/>
      <c r="D33" s="203" t="s">
        <v>135</v>
      </c>
      <c r="E33" s="203" t="s">
        <v>136</v>
      </c>
      <c r="F33" s="203" t="s">
        <v>64</v>
      </c>
      <c r="G33" s="203" t="s">
        <v>90</v>
      </c>
      <c r="H33" s="90" t="s">
        <v>129</v>
      </c>
      <c r="I33" s="204" t="s">
        <v>137</v>
      </c>
      <c r="J33" s="188"/>
      <c r="K33" s="81">
        <v>5</v>
      </c>
      <c r="L33" s="81">
        <v>0</v>
      </c>
      <c r="M33" s="81">
        <v>34</v>
      </c>
      <c r="N33" s="91">
        <v>3</v>
      </c>
      <c r="O33" s="92">
        <v>0</v>
      </c>
      <c r="P33" s="93">
        <f>N33+O33</f>
        <v>3</v>
      </c>
      <c r="Q33" s="82">
        <f>IFERROR(P33/M33,"-")</f>
        <v>0.088235294117647</v>
      </c>
      <c r="R33" s="81">
        <v>0</v>
      </c>
      <c r="S33" s="81">
        <v>1</v>
      </c>
      <c r="T33" s="82">
        <f>IFERROR(S33/(O33+P33),"-")</f>
        <v>0.33333333333333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3</v>
      </c>
      <c r="BO33" s="120">
        <f>IF(P33=0,"",IF(BN33=0,"",(BN33/P33)))</f>
        <v>1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138</v>
      </c>
      <c r="C34" s="203"/>
      <c r="D34" s="203" t="s">
        <v>139</v>
      </c>
      <c r="E34" s="203" t="s">
        <v>73</v>
      </c>
      <c r="F34" s="203" t="s">
        <v>64</v>
      </c>
      <c r="G34" s="203" t="s">
        <v>90</v>
      </c>
      <c r="H34" s="90" t="s">
        <v>129</v>
      </c>
      <c r="I34" s="205" t="s">
        <v>140</v>
      </c>
      <c r="J34" s="188"/>
      <c r="K34" s="81">
        <v>0</v>
      </c>
      <c r="L34" s="81">
        <v>0</v>
      </c>
      <c r="M34" s="81">
        <v>26</v>
      </c>
      <c r="N34" s="91">
        <v>0</v>
      </c>
      <c r="O34" s="92">
        <v>0</v>
      </c>
      <c r="P34" s="93">
        <f>N34+O34</f>
        <v>0</v>
      </c>
      <c r="Q34" s="82">
        <f>IFERROR(P34/M34,"-")</f>
        <v>0</v>
      </c>
      <c r="R34" s="81">
        <v>0</v>
      </c>
      <c r="S34" s="81">
        <v>0</v>
      </c>
      <c r="T34" s="82" t="str">
        <f>IFERROR(S34/(O34+P34),"-")</f>
        <v>-</v>
      </c>
      <c r="U34" s="182"/>
      <c r="V34" s="84">
        <v>0</v>
      </c>
      <c r="W34" s="82" t="str">
        <f>IF(P34=0,"-",V34/P34)</f>
        <v>-</v>
      </c>
      <c r="X34" s="186">
        <v>0</v>
      </c>
      <c r="Y34" s="187" t="str">
        <f>IFERROR(X34/P34,"-")</f>
        <v>-</v>
      </c>
      <c r="Z34" s="187" t="str">
        <f>IFERROR(X34/V34,"-")</f>
        <v>-</v>
      </c>
      <c r="AA34" s="188"/>
      <c r="AB34" s="85"/>
      <c r="AC34" s="79"/>
      <c r="AD34" s="94"/>
      <c r="AE34" s="95" t="str">
        <f>IF(P34=0,"",IF(AD34=0,"",(AD34/P34)))</f>
        <v/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 t="str">
        <f>IF(P34=0,"",IF(AM34=0,"",(AM34/P34)))</f>
        <v/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 t="str">
        <f>IF(P34=0,"",IF(AV34=0,"",(AV34/P34)))</f>
        <v/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 t="str">
        <f>IF(P34=0,"",IF(BE34=0,"",(BE34/P34)))</f>
        <v/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 t="str">
        <f>IF(P34=0,"",IF(BN34=0,"",(BN34/P34)))</f>
        <v/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 t="str">
        <f>IF(P34=0,"",IF(BW34=0,"",(BW34/P34)))</f>
        <v/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 t="str">
        <f>IF(P34=0,"",IF(CF34=0,"",(CF34/P34)))</f>
        <v/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141</v>
      </c>
      <c r="C35" s="203"/>
      <c r="D35" s="203" t="s">
        <v>142</v>
      </c>
      <c r="E35" s="203"/>
      <c r="F35" s="203" t="s">
        <v>64</v>
      </c>
      <c r="G35" s="203" t="s">
        <v>90</v>
      </c>
      <c r="H35" s="90" t="s">
        <v>129</v>
      </c>
      <c r="I35" s="204" t="s">
        <v>143</v>
      </c>
      <c r="J35" s="188"/>
      <c r="K35" s="81">
        <v>5</v>
      </c>
      <c r="L35" s="81">
        <v>0</v>
      </c>
      <c r="M35" s="81">
        <v>39</v>
      </c>
      <c r="N35" s="91">
        <v>1</v>
      </c>
      <c r="O35" s="92">
        <v>0</v>
      </c>
      <c r="P35" s="93">
        <f>N35+O35</f>
        <v>1</v>
      </c>
      <c r="Q35" s="82">
        <f>IFERROR(P35/M35,"-")</f>
        <v>0.025641025641026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1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144</v>
      </c>
      <c r="C36" s="203"/>
      <c r="D36" s="203" t="s">
        <v>78</v>
      </c>
      <c r="E36" s="203" t="s">
        <v>78</v>
      </c>
      <c r="F36" s="203" t="s">
        <v>79</v>
      </c>
      <c r="G36" s="203" t="s">
        <v>145</v>
      </c>
      <c r="H36" s="90"/>
      <c r="I36" s="90"/>
      <c r="J36" s="188"/>
      <c r="K36" s="81">
        <v>84</v>
      </c>
      <c r="L36" s="81">
        <v>51</v>
      </c>
      <c r="M36" s="81">
        <v>81</v>
      </c>
      <c r="N36" s="91">
        <v>8</v>
      </c>
      <c r="O36" s="92">
        <v>0</v>
      </c>
      <c r="P36" s="93">
        <f>N36+O36</f>
        <v>8</v>
      </c>
      <c r="Q36" s="82">
        <f>IFERROR(P36/M36,"-")</f>
        <v>0.098765432098765</v>
      </c>
      <c r="R36" s="81">
        <v>3</v>
      </c>
      <c r="S36" s="81">
        <v>2</v>
      </c>
      <c r="T36" s="82">
        <f>IFERROR(S36/(O36+P36),"-")</f>
        <v>0.25</v>
      </c>
      <c r="U36" s="182"/>
      <c r="V36" s="84">
        <v>4</v>
      </c>
      <c r="W36" s="82">
        <f>IF(P36=0,"-",V36/P36)</f>
        <v>0.5</v>
      </c>
      <c r="X36" s="186">
        <v>222000</v>
      </c>
      <c r="Y36" s="187">
        <f>IFERROR(X36/P36,"-")</f>
        <v>27750</v>
      </c>
      <c r="Z36" s="187">
        <f>IFERROR(X36/V36,"-")</f>
        <v>55500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0.125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1</v>
      </c>
      <c r="BF36" s="113">
        <f>IF(P36=0,"",IF(BE36=0,"",(BE36/P36)))</f>
        <v>0.125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0.125</v>
      </c>
      <c r="BP36" s="121">
        <v>1</v>
      </c>
      <c r="BQ36" s="122">
        <f>IFERROR(BP36/BN36,"-")</f>
        <v>1</v>
      </c>
      <c r="BR36" s="123">
        <v>20000</v>
      </c>
      <c r="BS36" s="124">
        <f>IFERROR(BR36/BN36,"-")</f>
        <v>20000</v>
      </c>
      <c r="BT36" s="125"/>
      <c r="BU36" s="125"/>
      <c r="BV36" s="125">
        <v>1</v>
      </c>
      <c r="BW36" s="126">
        <v>4</v>
      </c>
      <c r="BX36" s="127">
        <f>IF(P36=0,"",IF(BW36=0,"",(BW36/P36)))</f>
        <v>0.5</v>
      </c>
      <c r="BY36" s="128">
        <v>2</v>
      </c>
      <c r="BZ36" s="129">
        <f>IFERROR(BY36/BW36,"-")</f>
        <v>0.5</v>
      </c>
      <c r="CA36" s="130">
        <v>141000</v>
      </c>
      <c r="CB36" s="131">
        <f>IFERROR(CA36/BW36,"-")</f>
        <v>35250</v>
      </c>
      <c r="CC36" s="132">
        <v>1</v>
      </c>
      <c r="CD36" s="132"/>
      <c r="CE36" s="132">
        <v>1</v>
      </c>
      <c r="CF36" s="133">
        <v>1</v>
      </c>
      <c r="CG36" s="134">
        <f>IF(P36=0,"",IF(CF36=0,"",(CF36/P36)))</f>
        <v>0.125</v>
      </c>
      <c r="CH36" s="135">
        <v>1</v>
      </c>
      <c r="CI36" s="136">
        <f>IFERROR(CH36/CF36,"-")</f>
        <v>1</v>
      </c>
      <c r="CJ36" s="137">
        <v>61000</v>
      </c>
      <c r="CK36" s="138">
        <f>IFERROR(CJ36/CF36,"-")</f>
        <v>61000</v>
      </c>
      <c r="CL36" s="139"/>
      <c r="CM36" s="139"/>
      <c r="CN36" s="139">
        <v>1</v>
      </c>
      <c r="CO36" s="140">
        <v>4</v>
      </c>
      <c r="CP36" s="141">
        <v>222000</v>
      </c>
      <c r="CQ36" s="141">
        <v>131000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30"/>
      <c r="B37" s="87"/>
      <c r="C37" s="88"/>
      <c r="D37" s="88"/>
      <c r="E37" s="88"/>
      <c r="F37" s="89"/>
      <c r="G37" s="90"/>
      <c r="H37" s="90"/>
      <c r="I37" s="90"/>
      <c r="J37" s="192"/>
      <c r="K37" s="34"/>
      <c r="L37" s="34"/>
      <c r="M37" s="31"/>
      <c r="N37" s="23"/>
      <c r="O37" s="23"/>
      <c r="P37" s="23"/>
      <c r="Q37" s="33"/>
      <c r="R37" s="32"/>
      <c r="S37" s="23"/>
      <c r="T37" s="32"/>
      <c r="U37" s="183"/>
      <c r="V37" s="25"/>
      <c r="W37" s="25"/>
      <c r="X37" s="189"/>
      <c r="Y37" s="189"/>
      <c r="Z37" s="189"/>
      <c r="AA37" s="189"/>
      <c r="AB37" s="33"/>
      <c r="AC37" s="59"/>
      <c r="AD37" s="63"/>
      <c r="AE37" s="64"/>
      <c r="AF37" s="63"/>
      <c r="AG37" s="67"/>
      <c r="AH37" s="68"/>
      <c r="AI37" s="69"/>
      <c r="AJ37" s="70"/>
      <c r="AK37" s="70"/>
      <c r="AL37" s="70"/>
      <c r="AM37" s="63"/>
      <c r="AN37" s="64"/>
      <c r="AO37" s="63"/>
      <c r="AP37" s="67"/>
      <c r="AQ37" s="68"/>
      <c r="AR37" s="69"/>
      <c r="AS37" s="70"/>
      <c r="AT37" s="70"/>
      <c r="AU37" s="70"/>
      <c r="AV37" s="63"/>
      <c r="AW37" s="64"/>
      <c r="AX37" s="63"/>
      <c r="AY37" s="67"/>
      <c r="AZ37" s="68"/>
      <c r="BA37" s="69"/>
      <c r="BB37" s="70"/>
      <c r="BC37" s="70"/>
      <c r="BD37" s="70"/>
      <c r="BE37" s="63"/>
      <c r="BF37" s="64"/>
      <c r="BG37" s="63"/>
      <c r="BH37" s="67"/>
      <c r="BI37" s="68"/>
      <c r="BJ37" s="69"/>
      <c r="BK37" s="70"/>
      <c r="BL37" s="70"/>
      <c r="BM37" s="70"/>
      <c r="BN37" s="65"/>
      <c r="BO37" s="66"/>
      <c r="BP37" s="63"/>
      <c r="BQ37" s="67"/>
      <c r="BR37" s="68"/>
      <c r="BS37" s="69"/>
      <c r="BT37" s="70"/>
      <c r="BU37" s="70"/>
      <c r="BV37" s="70"/>
      <c r="BW37" s="65"/>
      <c r="BX37" s="66"/>
      <c r="BY37" s="63"/>
      <c r="BZ37" s="67"/>
      <c r="CA37" s="68"/>
      <c r="CB37" s="69"/>
      <c r="CC37" s="70"/>
      <c r="CD37" s="70"/>
      <c r="CE37" s="70"/>
      <c r="CF37" s="65"/>
      <c r="CG37" s="66"/>
      <c r="CH37" s="63"/>
      <c r="CI37" s="67"/>
      <c r="CJ37" s="68"/>
      <c r="CK37" s="69"/>
      <c r="CL37" s="70"/>
      <c r="CM37" s="70"/>
      <c r="CN37" s="70"/>
      <c r="CO37" s="71"/>
      <c r="CP37" s="68"/>
      <c r="CQ37" s="68"/>
      <c r="CR37" s="68"/>
      <c r="CS37" s="72"/>
    </row>
    <row r="38" spans="1:98">
      <c r="A38" s="30"/>
      <c r="B38" s="37"/>
      <c r="C38" s="21"/>
      <c r="D38" s="21"/>
      <c r="E38" s="21"/>
      <c r="F38" s="22"/>
      <c r="G38" s="36"/>
      <c r="H38" s="36"/>
      <c r="I38" s="75"/>
      <c r="J38" s="193"/>
      <c r="K38" s="34"/>
      <c r="L38" s="34"/>
      <c r="M38" s="31"/>
      <c r="N38" s="23"/>
      <c r="O38" s="23"/>
      <c r="P38" s="23"/>
      <c r="Q38" s="33"/>
      <c r="R38" s="32"/>
      <c r="S38" s="23"/>
      <c r="T38" s="32"/>
      <c r="U38" s="183"/>
      <c r="V38" s="25"/>
      <c r="W38" s="25"/>
      <c r="X38" s="189"/>
      <c r="Y38" s="189"/>
      <c r="Z38" s="189"/>
      <c r="AA38" s="189"/>
      <c r="AB38" s="33"/>
      <c r="AC38" s="61"/>
      <c r="AD38" s="63"/>
      <c r="AE38" s="64"/>
      <c r="AF38" s="63"/>
      <c r="AG38" s="67"/>
      <c r="AH38" s="68"/>
      <c r="AI38" s="69"/>
      <c r="AJ38" s="70"/>
      <c r="AK38" s="70"/>
      <c r="AL38" s="70"/>
      <c r="AM38" s="63"/>
      <c r="AN38" s="64"/>
      <c r="AO38" s="63"/>
      <c r="AP38" s="67"/>
      <c r="AQ38" s="68"/>
      <c r="AR38" s="69"/>
      <c r="AS38" s="70"/>
      <c r="AT38" s="70"/>
      <c r="AU38" s="70"/>
      <c r="AV38" s="63"/>
      <c r="AW38" s="64"/>
      <c r="AX38" s="63"/>
      <c r="AY38" s="67"/>
      <c r="AZ38" s="68"/>
      <c r="BA38" s="69"/>
      <c r="BB38" s="70"/>
      <c r="BC38" s="70"/>
      <c r="BD38" s="70"/>
      <c r="BE38" s="63"/>
      <c r="BF38" s="64"/>
      <c r="BG38" s="63"/>
      <c r="BH38" s="67"/>
      <c r="BI38" s="68"/>
      <c r="BJ38" s="69"/>
      <c r="BK38" s="70"/>
      <c r="BL38" s="70"/>
      <c r="BM38" s="70"/>
      <c r="BN38" s="65"/>
      <c r="BO38" s="66"/>
      <c r="BP38" s="63"/>
      <c r="BQ38" s="67"/>
      <c r="BR38" s="68"/>
      <c r="BS38" s="69"/>
      <c r="BT38" s="70"/>
      <c r="BU38" s="70"/>
      <c r="BV38" s="70"/>
      <c r="BW38" s="65"/>
      <c r="BX38" s="66"/>
      <c r="BY38" s="63"/>
      <c r="BZ38" s="67"/>
      <c r="CA38" s="68"/>
      <c r="CB38" s="69"/>
      <c r="CC38" s="70"/>
      <c r="CD38" s="70"/>
      <c r="CE38" s="70"/>
      <c r="CF38" s="65"/>
      <c r="CG38" s="66"/>
      <c r="CH38" s="63"/>
      <c r="CI38" s="67"/>
      <c r="CJ38" s="68"/>
      <c r="CK38" s="69"/>
      <c r="CL38" s="70"/>
      <c r="CM38" s="70"/>
      <c r="CN38" s="70"/>
      <c r="CO38" s="71"/>
      <c r="CP38" s="68"/>
      <c r="CQ38" s="68"/>
      <c r="CR38" s="68"/>
      <c r="CS38" s="72"/>
    </row>
    <row r="39" spans="1:98">
      <c r="A39" s="19">
        <f>AB39</f>
        <v>0.81379310344828</v>
      </c>
      <c r="B39" s="39"/>
      <c r="C39" s="39"/>
      <c r="D39" s="39"/>
      <c r="E39" s="39"/>
      <c r="F39" s="39"/>
      <c r="G39" s="40" t="s">
        <v>146</v>
      </c>
      <c r="H39" s="40"/>
      <c r="I39" s="40"/>
      <c r="J39" s="190">
        <f>SUM(J6:J38)</f>
        <v>1595000</v>
      </c>
      <c r="K39" s="41">
        <f>SUM(K6:K38)</f>
        <v>681</v>
      </c>
      <c r="L39" s="41">
        <f>SUM(L6:L38)</f>
        <v>289</v>
      </c>
      <c r="M39" s="41">
        <f>SUM(M6:M38)</f>
        <v>1471</v>
      </c>
      <c r="N39" s="41">
        <f>SUM(N6:N38)</f>
        <v>115</v>
      </c>
      <c r="O39" s="41">
        <f>SUM(O6:O38)</f>
        <v>0</v>
      </c>
      <c r="P39" s="41">
        <f>SUM(P6:P38)</f>
        <v>115</v>
      </c>
      <c r="Q39" s="42">
        <f>IFERROR(P39/M39,"-")</f>
        <v>0.078178110129164</v>
      </c>
      <c r="R39" s="78">
        <f>SUM(R6:R38)</f>
        <v>30</v>
      </c>
      <c r="S39" s="78">
        <f>SUM(S6:S38)</f>
        <v>16</v>
      </c>
      <c r="T39" s="42">
        <f>IFERROR(R39/P39,"-")</f>
        <v>0.26086956521739</v>
      </c>
      <c r="U39" s="184">
        <f>IFERROR(J39/P39,"-")</f>
        <v>13869.565217391</v>
      </c>
      <c r="V39" s="44">
        <f>SUM(V6:V38)</f>
        <v>35</v>
      </c>
      <c r="W39" s="42">
        <f>IFERROR(V39/P39,"-")</f>
        <v>0.30434782608696</v>
      </c>
      <c r="X39" s="190">
        <f>SUM(X6:X38)</f>
        <v>1298000</v>
      </c>
      <c r="Y39" s="190">
        <f>IFERROR(X39/P39,"-")</f>
        <v>11286.956521739</v>
      </c>
      <c r="Z39" s="190">
        <f>IFERROR(X39/V39,"-")</f>
        <v>37085.714285714</v>
      </c>
      <c r="AA39" s="190">
        <f>X39-J39</f>
        <v>-297000</v>
      </c>
      <c r="AB39" s="47">
        <f>X39/J39</f>
        <v>0.81379310344828</v>
      </c>
      <c r="AC39" s="60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4"/>
    <mergeCell ref="J11:J14"/>
    <mergeCell ref="U11:U14"/>
    <mergeCell ref="AA11:AA14"/>
    <mergeCell ref="AB11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6"/>
    <mergeCell ref="J31:J36"/>
    <mergeCell ref="U31:U36"/>
    <mergeCell ref="AA31:AA36"/>
    <mergeCell ref="AB31:AB3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147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1.885</v>
      </c>
      <c r="B6" s="203" t="s">
        <v>148</v>
      </c>
      <c r="C6" s="203" t="s">
        <v>149</v>
      </c>
      <c r="D6" s="203" t="s">
        <v>150</v>
      </c>
      <c r="E6" s="203" t="s">
        <v>151</v>
      </c>
      <c r="F6" s="203" t="s">
        <v>64</v>
      </c>
      <c r="G6" s="203" t="s">
        <v>152</v>
      </c>
      <c r="H6" s="90" t="s">
        <v>153</v>
      </c>
      <c r="I6" s="90" t="s">
        <v>154</v>
      </c>
      <c r="J6" s="188">
        <v>200000</v>
      </c>
      <c r="K6" s="81">
        <v>19</v>
      </c>
      <c r="L6" s="81">
        <v>0</v>
      </c>
      <c r="M6" s="81">
        <v>69</v>
      </c>
      <c r="N6" s="91">
        <v>7</v>
      </c>
      <c r="O6" s="92">
        <v>0</v>
      </c>
      <c r="P6" s="93">
        <f>N6+O6</f>
        <v>7</v>
      </c>
      <c r="Q6" s="82">
        <f>IFERROR(P6/M6,"-")</f>
        <v>0.10144927536232</v>
      </c>
      <c r="R6" s="81">
        <v>2</v>
      </c>
      <c r="S6" s="81">
        <v>1</v>
      </c>
      <c r="T6" s="82">
        <f>IFERROR(S6/(O6+P6),"-")</f>
        <v>0.14285714285714</v>
      </c>
      <c r="U6" s="182">
        <f>IFERROR(J6/SUM(P6:P7),"-")</f>
        <v>8695.652173913</v>
      </c>
      <c r="V6" s="84">
        <v>4</v>
      </c>
      <c r="W6" s="82">
        <f>IF(P6=0,"-",V6/P6)</f>
        <v>0.57142857142857</v>
      </c>
      <c r="X6" s="186">
        <v>262000</v>
      </c>
      <c r="Y6" s="187">
        <f>IFERROR(X6/P6,"-")</f>
        <v>37428.571428571</v>
      </c>
      <c r="Z6" s="187">
        <f>IFERROR(X6/V6,"-")</f>
        <v>65500</v>
      </c>
      <c r="AA6" s="188">
        <f>SUM(X6:X7)-SUM(J6:J7)</f>
        <v>177000</v>
      </c>
      <c r="AB6" s="85">
        <f>SUM(X6:X7)/SUM(J6:J7)</f>
        <v>1.885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0.28571428571429</v>
      </c>
      <c r="AO6" s="100">
        <v>1</v>
      </c>
      <c r="AP6" s="102">
        <f>IFERROR(AP6/AM6,"-")</f>
        <v>0</v>
      </c>
      <c r="AQ6" s="103">
        <v>3000</v>
      </c>
      <c r="AR6" s="104">
        <f>IFERROR(AQ6/AM6,"-")</f>
        <v>1500</v>
      </c>
      <c r="AS6" s="105">
        <v>1</v>
      </c>
      <c r="AT6" s="105"/>
      <c r="AU6" s="105"/>
      <c r="AV6" s="106">
        <v>2</v>
      </c>
      <c r="AW6" s="107">
        <f>IF(P6=0,"",IF(AV6=0,"",(AV6/P6)))</f>
        <v>0.28571428571429</v>
      </c>
      <c r="AX6" s="106">
        <v>1</v>
      </c>
      <c r="AY6" s="108">
        <f>IFERROR(AX6/AV6,"-")</f>
        <v>0.5</v>
      </c>
      <c r="AZ6" s="109">
        <v>3000</v>
      </c>
      <c r="BA6" s="110">
        <f>IFERROR(AZ6/AV6,"-")</f>
        <v>1500</v>
      </c>
      <c r="BB6" s="111">
        <v>1</v>
      </c>
      <c r="BC6" s="111"/>
      <c r="BD6" s="111"/>
      <c r="BE6" s="112">
        <v>1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0.14285714285714</v>
      </c>
      <c r="BP6" s="121">
        <v>1</v>
      </c>
      <c r="BQ6" s="122">
        <f>IFERROR(BP6/BN6,"-")</f>
        <v>1</v>
      </c>
      <c r="BR6" s="123">
        <v>8000</v>
      </c>
      <c r="BS6" s="124">
        <f>IFERROR(BR6/BN6,"-")</f>
        <v>8000</v>
      </c>
      <c r="BT6" s="125"/>
      <c r="BU6" s="125">
        <v>1</v>
      </c>
      <c r="BV6" s="125"/>
      <c r="BW6" s="126">
        <v>1</v>
      </c>
      <c r="BX6" s="127">
        <f>IF(P6=0,"",IF(BW6=0,"",(BW6/P6)))</f>
        <v>0.14285714285714</v>
      </c>
      <c r="BY6" s="128">
        <v>1</v>
      </c>
      <c r="BZ6" s="129">
        <f>IFERROR(BY6/BW6,"-")</f>
        <v>1</v>
      </c>
      <c r="CA6" s="130">
        <v>248000</v>
      </c>
      <c r="CB6" s="131">
        <f>IFERROR(CA6/BW6,"-")</f>
        <v>248000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262000</v>
      </c>
      <c r="CQ6" s="141">
        <v>248000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155</v>
      </c>
      <c r="C7" s="203"/>
      <c r="D7" s="203"/>
      <c r="E7" s="203"/>
      <c r="F7" s="203" t="s">
        <v>79</v>
      </c>
      <c r="G7" s="203"/>
      <c r="H7" s="90"/>
      <c r="I7" s="90"/>
      <c r="J7" s="188"/>
      <c r="K7" s="81">
        <v>174</v>
      </c>
      <c r="L7" s="81">
        <v>75</v>
      </c>
      <c r="M7" s="81">
        <v>69</v>
      </c>
      <c r="N7" s="91">
        <v>16</v>
      </c>
      <c r="O7" s="92">
        <v>0</v>
      </c>
      <c r="P7" s="93">
        <f>N7+O7</f>
        <v>16</v>
      </c>
      <c r="Q7" s="82">
        <f>IFERROR(P7/M7,"-")</f>
        <v>0.23188405797101</v>
      </c>
      <c r="R7" s="81">
        <v>8</v>
      </c>
      <c r="S7" s="81">
        <v>0</v>
      </c>
      <c r="T7" s="82">
        <f>IFERROR(S7/(O7+P7),"-")</f>
        <v>0</v>
      </c>
      <c r="U7" s="182"/>
      <c r="V7" s="84">
        <v>2</v>
      </c>
      <c r="W7" s="82">
        <f>IF(P7=0,"-",V7/P7)</f>
        <v>0.125</v>
      </c>
      <c r="X7" s="186">
        <v>115000</v>
      </c>
      <c r="Y7" s="187">
        <f>IFERROR(X7/P7,"-")</f>
        <v>7187.5</v>
      </c>
      <c r="Z7" s="187">
        <f>IFERROR(X7/V7,"-")</f>
        <v>57500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0.0625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0.0625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7</v>
      </c>
      <c r="BF7" s="113">
        <f>IF(P7=0,"",IF(BE7=0,"",(BE7/P7)))</f>
        <v>0.4375</v>
      </c>
      <c r="BG7" s="112">
        <v>1</v>
      </c>
      <c r="BH7" s="114">
        <f>IFERROR(BG7/BE7,"-")</f>
        <v>0.14285714285714</v>
      </c>
      <c r="BI7" s="115">
        <v>8000</v>
      </c>
      <c r="BJ7" s="116">
        <f>IFERROR(BI7/BE7,"-")</f>
        <v>1142.8571428571</v>
      </c>
      <c r="BK7" s="117"/>
      <c r="BL7" s="117">
        <v>1</v>
      </c>
      <c r="BM7" s="117"/>
      <c r="BN7" s="119">
        <v>7</v>
      </c>
      <c r="BO7" s="120">
        <f>IF(P7=0,"",IF(BN7=0,"",(BN7/P7)))</f>
        <v>0.4375</v>
      </c>
      <c r="BP7" s="121">
        <v>1</v>
      </c>
      <c r="BQ7" s="122">
        <f>IFERROR(BP7/BN7,"-")</f>
        <v>0.14285714285714</v>
      </c>
      <c r="BR7" s="123">
        <v>107000</v>
      </c>
      <c r="BS7" s="124">
        <f>IFERROR(BR7/BN7,"-")</f>
        <v>15285.714285714</v>
      </c>
      <c r="BT7" s="125"/>
      <c r="BU7" s="125"/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115000</v>
      </c>
      <c r="CQ7" s="141">
        <v>107000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1.885</v>
      </c>
      <c r="B10" s="39"/>
      <c r="C10" s="39"/>
      <c r="D10" s="39"/>
      <c r="E10" s="39"/>
      <c r="F10" s="39"/>
      <c r="G10" s="40" t="s">
        <v>156</v>
      </c>
      <c r="H10" s="40"/>
      <c r="I10" s="40"/>
      <c r="J10" s="190">
        <f>SUM(J6:J9)</f>
        <v>200000</v>
      </c>
      <c r="K10" s="41">
        <f>SUM(K6:K9)</f>
        <v>193</v>
      </c>
      <c r="L10" s="41">
        <f>SUM(L6:L9)</f>
        <v>75</v>
      </c>
      <c r="M10" s="41">
        <f>SUM(M6:M9)</f>
        <v>138</v>
      </c>
      <c r="N10" s="41">
        <f>SUM(N6:N9)</f>
        <v>23</v>
      </c>
      <c r="O10" s="41">
        <f>SUM(O6:O9)</f>
        <v>0</v>
      </c>
      <c r="P10" s="41">
        <f>SUM(P6:P9)</f>
        <v>23</v>
      </c>
      <c r="Q10" s="42">
        <f>IFERROR(P10/M10,"-")</f>
        <v>0.16666666666667</v>
      </c>
      <c r="R10" s="78">
        <f>SUM(R6:R9)</f>
        <v>10</v>
      </c>
      <c r="S10" s="78">
        <f>SUM(S6:S9)</f>
        <v>1</v>
      </c>
      <c r="T10" s="42">
        <f>IFERROR(R10/P10,"-")</f>
        <v>0.43478260869565</v>
      </c>
      <c r="U10" s="184">
        <f>IFERROR(J10/P10,"-")</f>
        <v>8695.652173913</v>
      </c>
      <c r="V10" s="44">
        <f>SUM(V6:V9)</f>
        <v>6</v>
      </c>
      <c r="W10" s="42">
        <f>IFERROR(V10/P10,"-")</f>
        <v>0.26086956521739</v>
      </c>
      <c r="X10" s="190">
        <f>SUM(X6:X9)</f>
        <v>377000</v>
      </c>
      <c r="Y10" s="190">
        <f>IFERROR(X10/P10,"-")</f>
        <v>16391.304347826</v>
      </c>
      <c r="Z10" s="190">
        <f>IFERROR(X10/V10,"-")</f>
        <v>62833.333333333</v>
      </c>
      <c r="AA10" s="190">
        <f>X10-J10</f>
        <v>177000</v>
      </c>
      <c r="AB10" s="47">
        <f>X10/J10</f>
        <v>1.885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