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<sst xmlns="http://schemas.openxmlformats.org/spreadsheetml/2006/main" uniqueCount="177">
  <si>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</si>
  <si>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</si>
  <si>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</si>
  <si>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</si>
  <si>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</si>
  <si>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</si>
  <si>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</si>
  <si>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</si>
  <si>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</si>
  <si>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</si>
  <si>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</si>
  <si>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</si>
  <si>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</si>
  <si>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</si>
  <si>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</si>
  <si>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</si>
  <si>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</si>
  <si>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</si>
  <si>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</si>
  <si>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</si>
  <si>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</si>
  <si>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</si>
  <si>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</si>
  <si>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</si>
  <si>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</si>
  <si>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</si>
  <si>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</si>
  <si>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</si>
  <si>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</si>
  <si>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</si>
  <si>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</si>
  <si>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</si>
  <si>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</si>
  <si>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</si>
  <si>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</si>
  <si>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</si>
  <si>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</si>
  <si>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</si>
  <si>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</si>
  <si>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</si>
  <si>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</si>
  <si>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</si>
  <si>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</si>
  <si>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</si>
  <si>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</si>
  <si>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</si>
  <si>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</si>
  <si>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</si>
  <si>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</si>
  <si>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</si>
  <si>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</si>
  <si>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</si>
  <si>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</si>
  <si>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</si>
  <si>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</si>
  <si>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</si>
  <si>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</si>
  <si>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</si>
  <si>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</si>
  <si>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</si>
  <si>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sd1594</t>
  </si>
  <si>
    <t>大正版</t>
  </si>
  <si>
    <t>出会い求人</t>
  </si>
  <si>
    <t>lp02</t>
  </si>
  <si>
    <t>スポーツ報知関西　1回目</t>
  </si>
  <si>
    <t>4C終面雑報</t>
  </si>
  <si>
    <t>10月03日(土)</t>
  </si>
  <si>
    <t>sd1595</t>
  </si>
  <si>
    <t>面白④</t>
  </si>
  <si>
    <t>大変申し訳ございません。出会っちゃいました。</t>
  </si>
  <si>
    <t>スポーツ報知関西　2回目</t>
  </si>
  <si>
    <t>10月04日(日)</t>
  </si>
  <si>
    <t>sd1596</t>
  </si>
  <si>
    <t>コンパニオン版</t>
  </si>
  <si>
    <t>食事の後に、お持ち帰りしたぜ！</t>
  </si>
  <si>
    <t>スポーツ報知関西　3回目</t>
  </si>
  <si>
    <t>10月05日(月)</t>
  </si>
  <si>
    <t>sd1597</t>
  </si>
  <si>
    <t>興奮版</t>
  </si>
  <si>
    <t>今までで一番すごかった</t>
  </si>
  <si>
    <t>スポーツ報知関西　4回目</t>
  </si>
  <si>
    <t>10月07日(水)</t>
  </si>
  <si>
    <t>sd1598</t>
  </si>
  <si>
    <t>スポーツ報知関西　5回目</t>
  </si>
  <si>
    <t>10月08日(木)</t>
  </si>
  <si>
    <t>sd1599</t>
  </si>
  <si>
    <t>スポーツ報知関西　6回目</t>
  </si>
  <si>
    <t>10月09日(金)</t>
  </si>
  <si>
    <t>sd1600</t>
  </si>
  <si>
    <t>スポーツ報知関西　7回目</t>
  </si>
  <si>
    <t>10月11日(日)</t>
  </si>
  <si>
    <t>sd1601</t>
  </si>
  <si>
    <t>スポーツ報知関西　8回目</t>
  </si>
  <si>
    <t>10月14日(水)</t>
  </si>
  <si>
    <t>sd1602</t>
  </si>
  <si>
    <t>スポーツ報知関西　9回目</t>
  </si>
  <si>
    <t>10月15日(木)</t>
  </si>
  <si>
    <t>sd1603</t>
  </si>
  <si>
    <t>スポーツ報知関西　10回目</t>
  </si>
  <si>
    <t>10月16日(金)</t>
  </si>
  <si>
    <t>sd1604</t>
  </si>
  <si>
    <t>スポーツ報知関西　11回目</t>
  </si>
  <si>
    <t>10月17日(土)</t>
  </si>
  <si>
    <t>sd1605</t>
  </si>
  <si>
    <t>スポーツ報知関西　12回目</t>
  </si>
  <si>
    <t>10月19日(月)</t>
  </si>
  <si>
    <t>sd1606</t>
  </si>
  <si>
    <t>スポーツ報知関西　13回目</t>
  </si>
  <si>
    <t>10月20日(火)</t>
  </si>
  <si>
    <t>sd1607</t>
  </si>
  <si>
    <t>(空電共通)</t>
  </si>
  <si>
    <t>空電</t>
  </si>
  <si>
    <t>共通</t>
  </si>
  <si>
    <t>sd1608</t>
  </si>
  <si>
    <t>右女3</t>
  </si>
  <si>
    <t>学生いませんギャルもいません熟女熟女熟女熟女</t>
  </si>
  <si>
    <t>デイリースポーツ関西</t>
  </si>
  <si>
    <t>全5段・半5段段つかみ10段保証</t>
  </si>
  <si>
    <t>10段保証</t>
  </si>
  <si>
    <t>sd1609</t>
  </si>
  <si>
    <t>大正版(改)</t>
  </si>
  <si>
    <t>sd1610</t>
  </si>
  <si>
    <t>デリヘル版</t>
  </si>
  <si>
    <t>もう50代の熟女だけど</t>
  </si>
  <si>
    <t>sd1611</t>
  </si>
  <si>
    <t>デリヘル版2</t>
  </si>
  <si>
    <t>3人会ったらその内1人は超絶美人</t>
  </si>
  <si>
    <t>sd1612</t>
  </si>
  <si>
    <t>デリヘル版3</t>
  </si>
  <si>
    <t>求む！50歳以上の女性好き男性</t>
  </si>
  <si>
    <t>sd1613</t>
  </si>
  <si>
    <t>sd1614</t>
  </si>
  <si>
    <t>①大正版</t>
  </si>
  <si>
    <t>①男は頑張らずに出会えるサイトすごいすごい</t>
  </si>
  <si>
    <t>サンスポ関東</t>
  </si>
  <si>
    <t>半2段・半3段つかみ10段保証</t>
  </si>
  <si>
    <t>1～10日</t>
  </si>
  <si>
    <t>sd1615</t>
  </si>
  <si>
    <t>②求人風</t>
  </si>
  <si>
    <t>②脱出会えない宣言</t>
  </si>
  <si>
    <t>11～20日</t>
  </si>
  <si>
    <t>sd1616</t>
  </si>
  <si>
    <t>③旧デイリー風</t>
  </si>
  <si>
    <t>③ドンドン出会える</t>
  </si>
  <si>
    <t>21～31日</t>
  </si>
  <si>
    <t>sd1617</t>
  </si>
  <si>
    <t>sd1618</t>
  </si>
  <si>
    <t>サンスポ関西</t>
  </si>
  <si>
    <t>sd1619</t>
  </si>
  <si>
    <t>sd1620</t>
  </si>
  <si>
    <t>sd1621</t>
  </si>
  <si>
    <t>sd1622</t>
  </si>
  <si>
    <t>139「もっと安い出会いがよければ、よそでどうぞ」</t>
  </si>
  <si>
    <t>ニッカン西部</t>
  </si>
  <si>
    <t>半2段つかみ20段保証</t>
  </si>
  <si>
    <t>sd1623</t>
  </si>
  <si>
    <t>140「普通の出会い系なら、広告に載せていません」</t>
  </si>
  <si>
    <t>sd1624</t>
  </si>
  <si>
    <t>141「今日はレディースデーで出会い率が2倍！」</t>
  </si>
  <si>
    <t>sd1625</t>
  </si>
  <si>
    <t>sd1626</t>
  </si>
  <si>
    <t>雑誌版</t>
  </si>
  <si>
    <t>秋だね・・・しよ？</t>
  </si>
  <si>
    <t>東スポ</t>
  </si>
  <si>
    <t>全2段金土 8回セット</t>
  </si>
  <si>
    <t>10/1～</t>
  </si>
  <si>
    <t>sd1627</t>
  </si>
  <si>
    <t>sd1628</t>
  </si>
  <si>
    <t>sd1629</t>
  </si>
  <si>
    <t>sd1630</t>
  </si>
  <si>
    <t>スポーツ報知関東</t>
  </si>
  <si>
    <t>10月01日(木)</t>
  </si>
  <si>
    <t>sd1631</t>
  </si>
  <si>
    <t>sd1632</t>
  </si>
  <si>
    <t>10月06日(火)</t>
  </si>
  <si>
    <t>sd1633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</si>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</sst>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40</v>
      </c>
      <c r="D6" s="195">
        <v>1675000</v>
      </c>
      <c r="E6" s="81">
        <v>1345</v>
      </c>
      <c r="F6" s="81">
        <v>458</v>
      </c>
      <c r="G6" s="81">
        <v>1711</v>
      </c>
      <c r="H6" s="91">
        <v>171</v>
      </c>
      <c r="I6" s="92">
        <v>1</v>
      </c>
      <c r="J6" s="145">
        <f>H6+I6</f>
        <v>172</v>
      </c>
      <c r="K6" s="82">
        <f>IFERROR(J6/G6,"-")</f>
        <v>0.10052600818235</v>
      </c>
      <c r="L6" s="81">
        <v>86</v>
      </c>
      <c r="M6" s="81">
        <v>29</v>
      </c>
      <c r="N6" s="82">
        <f>IFERROR(L6/J6,"-")</f>
        <v>0.5</v>
      </c>
      <c r="O6" s="83">
        <f>IFERROR(D6/J6,"-")</f>
        <v>9738.3720930233</v>
      </c>
      <c r="P6" s="84">
        <v>64</v>
      </c>
      <c r="Q6" s="82">
        <f>IFERROR(P6/J6,"-")</f>
        <v>0.37209302325581</v>
      </c>
      <c r="R6" s="200">
        <v>3774000</v>
      </c>
      <c r="S6" s="201">
        <f>IFERROR(R6/J6,"-")</f>
        <v>21941.860465116</v>
      </c>
      <c r="T6" s="201">
        <f>IFERROR(R6/P6,"-")</f>
        <v>58968.75</v>
      </c>
      <c r="U6" s="195">
        <f>IFERROR(R6-D6,"-")</f>
        <v>2099000</v>
      </c>
      <c r="V6" s="85">
        <f>R6/D6</f>
        <v>2.2531343283582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1675000</v>
      </c>
      <c r="E9" s="41">
        <f>SUM(E6:E7)</f>
        <v>1345</v>
      </c>
      <c r="F9" s="41">
        <f>SUM(F6:F7)</f>
        <v>458</v>
      </c>
      <c r="G9" s="41">
        <f>SUM(G6:G7)</f>
        <v>1711</v>
      </c>
      <c r="H9" s="41">
        <f>SUM(H6:H7)</f>
        <v>171</v>
      </c>
      <c r="I9" s="41">
        <f>SUM(I6:I7)</f>
        <v>1</v>
      </c>
      <c r="J9" s="41">
        <f>SUM(J6:J7)</f>
        <v>172</v>
      </c>
      <c r="K9" s="42">
        <f>IFERROR(J9/G9,"-")</f>
        <v>0.10052600818235</v>
      </c>
      <c r="L9" s="78">
        <f>SUM(L6:L7)</f>
        <v>86</v>
      </c>
      <c r="M9" s="78">
        <f>SUM(M6:M7)</f>
        <v>29</v>
      </c>
      <c r="N9" s="42">
        <f>IFERROR(L9/J9,"-")</f>
        <v>0.5</v>
      </c>
      <c r="O9" s="43">
        <f>IFERROR(D9/J9,"-")</f>
        <v>9738.3720930233</v>
      </c>
      <c r="P9" s="44">
        <f>SUM(P6:P7)</f>
        <v>64</v>
      </c>
      <c r="Q9" s="42">
        <f>IFERROR(P9/J9,"-")</f>
        <v>0.37209302325581</v>
      </c>
      <c r="R9" s="45">
        <f>SUM(R6:R7)</f>
        <v>3774000</v>
      </c>
      <c r="S9" s="45">
        <f>IFERROR(R9/J9,"-")</f>
        <v>21941.860465116</v>
      </c>
      <c r="T9" s="45">
        <f>IFERROR(R9/P9,"-")</f>
        <v>58968.75</v>
      </c>
      <c r="U9" s="46">
        <f>SUM(U6:U7)</f>
        <v>2099000</v>
      </c>
      <c r="V9" s="47">
        <f>IFERROR(R9/D9,"-")</f>
        <v>2.2531343283582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0.076666666666667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300000</v>
      </c>
      <c r="K6" s="81">
        <v>6</v>
      </c>
      <c r="L6" s="81">
        <v>0</v>
      </c>
      <c r="M6" s="81">
        <v>17</v>
      </c>
      <c r="N6" s="91">
        <v>2</v>
      </c>
      <c r="O6" s="92">
        <v>0</v>
      </c>
      <c r="P6" s="93">
        <f>N6+O6</f>
        <v>2</v>
      </c>
      <c r="Q6" s="82">
        <f>IFERROR(P6/M6,"-")</f>
        <v>0.11764705882353</v>
      </c>
      <c r="R6" s="81">
        <v>0</v>
      </c>
      <c r="S6" s="81">
        <v>0</v>
      </c>
      <c r="T6" s="82">
        <f>IFERROR(S6/(O6+P6),"-")</f>
        <v>0</v>
      </c>
      <c r="U6" s="182">
        <f>IFERROR(J6/SUM(P6:P19),"-")</f>
        <v>15000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SUM(X6:X19)-SUM(J6:J19)</f>
        <v>-277000</v>
      </c>
      <c r="AB6" s="85">
        <f>SUM(X6:X19)/SUM(J6:J19)</f>
        <v>0.076666666666667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 t="s">
        <v>70</v>
      </c>
      <c r="H7" s="90" t="s">
        <v>65</v>
      </c>
      <c r="I7" s="205" t="s">
        <v>71</v>
      </c>
      <c r="J7" s="188"/>
      <c r="K7" s="81">
        <v>1</v>
      </c>
      <c r="L7" s="81">
        <v>0</v>
      </c>
      <c r="M7" s="81">
        <v>25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63</v>
      </c>
      <c r="G8" s="203" t="s">
        <v>75</v>
      </c>
      <c r="H8" s="90" t="s">
        <v>65</v>
      </c>
      <c r="I8" s="90" t="s">
        <v>76</v>
      </c>
      <c r="J8" s="188"/>
      <c r="K8" s="81">
        <v>13</v>
      </c>
      <c r="L8" s="81">
        <v>0</v>
      </c>
      <c r="M8" s="81">
        <v>58</v>
      </c>
      <c r="N8" s="91">
        <v>1</v>
      </c>
      <c r="O8" s="92">
        <v>0</v>
      </c>
      <c r="P8" s="93">
        <f>N8+O8</f>
        <v>1</v>
      </c>
      <c r="Q8" s="82">
        <f>IFERROR(P8/M8,"-")</f>
        <v>0.017241379310345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77</v>
      </c>
      <c r="C9" s="203"/>
      <c r="D9" s="203" t="s">
        <v>78</v>
      </c>
      <c r="E9" s="203" t="s">
        <v>79</v>
      </c>
      <c r="F9" s="203" t="s">
        <v>63</v>
      </c>
      <c r="G9" s="203" t="s">
        <v>80</v>
      </c>
      <c r="H9" s="90" t="s">
        <v>65</v>
      </c>
      <c r="I9" s="90" t="s">
        <v>81</v>
      </c>
      <c r="J9" s="188"/>
      <c r="K9" s="81">
        <v>5</v>
      </c>
      <c r="L9" s="81">
        <v>0</v>
      </c>
      <c r="M9" s="81">
        <v>17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82</v>
      </c>
      <c r="C10" s="203"/>
      <c r="D10" s="203" t="s">
        <v>61</v>
      </c>
      <c r="E10" s="203" t="s">
        <v>62</v>
      </c>
      <c r="F10" s="203" t="s">
        <v>63</v>
      </c>
      <c r="G10" s="203" t="s">
        <v>83</v>
      </c>
      <c r="H10" s="90" t="s">
        <v>65</v>
      </c>
      <c r="I10" s="90" t="s">
        <v>84</v>
      </c>
      <c r="J10" s="188"/>
      <c r="K10" s="81">
        <v>3</v>
      </c>
      <c r="L10" s="81">
        <v>0</v>
      </c>
      <c r="M10" s="81">
        <v>21</v>
      </c>
      <c r="N10" s="91">
        <v>1</v>
      </c>
      <c r="O10" s="92">
        <v>0</v>
      </c>
      <c r="P10" s="93">
        <f>N10+O10</f>
        <v>1</v>
      </c>
      <c r="Q10" s="82">
        <f>IFERROR(P10/M10,"-")</f>
        <v>0.047619047619048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85</v>
      </c>
      <c r="C11" s="203"/>
      <c r="D11" s="203" t="s">
        <v>68</v>
      </c>
      <c r="E11" s="203" t="s">
        <v>69</v>
      </c>
      <c r="F11" s="203" t="s">
        <v>63</v>
      </c>
      <c r="G11" s="203" t="s">
        <v>86</v>
      </c>
      <c r="H11" s="90" t="s">
        <v>65</v>
      </c>
      <c r="I11" s="90" t="s">
        <v>87</v>
      </c>
      <c r="J11" s="188"/>
      <c r="K11" s="81">
        <v>1</v>
      </c>
      <c r="L11" s="81">
        <v>0</v>
      </c>
      <c r="M11" s="81">
        <v>17</v>
      </c>
      <c r="N11" s="91">
        <v>1</v>
      </c>
      <c r="O11" s="92">
        <v>0</v>
      </c>
      <c r="P11" s="93">
        <f>N11+O11</f>
        <v>1</v>
      </c>
      <c r="Q11" s="82">
        <f>IFERROR(P11/M11,"-")</f>
        <v>0.058823529411765</v>
      </c>
      <c r="R11" s="81">
        <v>0</v>
      </c>
      <c r="S11" s="81">
        <v>1</v>
      </c>
      <c r="T11" s="82">
        <f>IFERROR(S11/(O11+P11),"-")</f>
        <v>1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73</v>
      </c>
      <c r="E12" s="203" t="s">
        <v>74</v>
      </c>
      <c r="F12" s="203" t="s">
        <v>63</v>
      </c>
      <c r="G12" s="203" t="s">
        <v>89</v>
      </c>
      <c r="H12" s="90" t="s">
        <v>65</v>
      </c>
      <c r="I12" s="205" t="s">
        <v>90</v>
      </c>
      <c r="J12" s="188"/>
      <c r="K12" s="81">
        <v>5</v>
      </c>
      <c r="L12" s="81">
        <v>0</v>
      </c>
      <c r="M12" s="81">
        <v>39</v>
      </c>
      <c r="N12" s="91">
        <v>3</v>
      </c>
      <c r="O12" s="92">
        <v>0</v>
      </c>
      <c r="P12" s="93">
        <f>N12+O12</f>
        <v>3</v>
      </c>
      <c r="Q12" s="82">
        <f>IFERROR(P12/M12,"-")</f>
        <v>0.076923076923077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>
        <v>1</v>
      </c>
      <c r="AE12" s="95">
        <f>IF(P12=0,"",IF(AD12=0,"",(AD12/P12)))</f>
        <v>0.33333333333333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91</v>
      </c>
      <c r="C13" s="203"/>
      <c r="D13" s="203" t="s">
        <v>78</v>
      </c>
      <c r="E13" s="203" t="s">
        <v>79</v>
      </c>
      <c r="F13" s="203" t="s">
        <v>63</v>
      </c>
      <c r="G13" s="203" t="s">
        <v>92</v>
      </c>
      <c r="H13" s="90" t="s">
        <v>65</v>
      </c>
      <c r="I13" s="90" t="s">
        <v>93</v>
      </c>
      <c r="J13" s="188"/>
      <c r="K13" s="81">
        <v>2</v>
      </c>
      <c r="L13" s="81">
        <v>0</v>
      </c>
      <c r="M13" s="81">
        <v>7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 t="s">
        <v>61</v>
      </c>
      <c r="E14" s="203" t="s">
        <v>62</v>
      </c>
      <c r="F14" s="203" t="s">
        <v>63</v>
      </c>
      <c r="G14" s="203" t="s">
        <v>95</v>
      </c>
      <c r="H14" s="90" t="s">
        <v>65</v>
      </c>
      <c r="I14" s="90" t="s">
        <v>96</v>
      </c>
      <c r="J14" s="188"/>
      <c r="K14" s="81">
        <v>3</v>
      </c>
      <c r="L14" s="81">
        <v>0</v>
      </c>
      <c r="M14" s="81">
        <v>12</v>
      </c>
      <c r="N14" s="91">
        <v>1</v>
      </c>
      <c r="O14" s="92">
        <v>0</v>
      </c>
      <c r="P14" s="93">
        <f>N14+O14</f>
        <v>1</v>
      </c>
      <c r="Q14" s="82">
        <f>IFERROR(P14/M14,"-")</f>
        <v>0.083333333333333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97</v>
      </c>
      <c r="C15" s="203"/>
      <c r="D15" s="203" t="s">
        <v>68</v>
      </c>
      <c r="E15" s="203" t="s">
        <v>69</v>
      </c>
      <c r="F15" s="203" t="s">
        <v>63</v>
      </c>
      <c r="G15" s="203" t="s">
        <v>98</v>
      </c>
      <c r="H15" s="90" t="s">
        <v>65</v>
      </c>
      <c r="I15" s="90" t="s">
        <v>99</v>
      </c>
      <c r="J15" s="188"/>
      <c r="K15" s="81">
        <v>1</v>
      </c>
      <c r="L15" s="81">
        <v>0</v>
      </c>
      <c r="M15" s="81">
        <v>8</v>
      </c>
      <c r="N15" s="91">
        <v>0</v>
      </c>
      <c r="O15" s="92">
        <v>1</v>
      </c>
      <c r="P15" s="93">
        <f>N15+O15</f>
        <v>1</v>
      </c>
      <c r="Q15" s="82">
        <f>IFERROR(P15/M15,"-")</f>
        <v>0.125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/>
      <c r="D16" s="203" t="s">
        <v>73</v>
      </c>
      <c r="E16" s="203" t="s">
        <v>74</v>
      </c>
      <c r="F16" s="203" t="s">
        <v>63</v>
      </c>
      <c r="G16" s="203" t="s">
        <v>101</v>
      </c>
      <c r="H16" s="90" t="s">
        <v>65</v>
      </c>
      <c r="I16" s="204" t="s">
        <v>102</v>
      </c>
      <c r="J16" s="188"/>
      <c r="K16" s="81">
        <v>3</v>
      </c>
      <c r="L16" s="81">
        <v>0</v>
      </c>
      <c r="M16" s="81">
        <v>26</v>
      </c>
      <c r="N16" s="91">
        <v>1</v>
      </c>
      <c r="O16" s="92">
        <v>0</v>
      </c>
      <c r="P16" s="93">
        <f>N16+O16</f>
        <v>1</v>
      </c>
      <c r="Q16" s="82">
        <f>IFERROR(P16/M16,"-")</f>
        <v>0.038461538461538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103</v>
      </c>
      <c r="C17" s="203"/>
      <c r="D17" s="203" t="s">
        <v>78</v>
      </c>
      <c r="E17" s="203" t="s">
        <v>79</v>
      </c>
      <c r="F17" s="203" t="s">
        <v>63</v>
      </c>
      <c r="G17" s="203" t="s">
        <v>104</v>
      </c>
      <c r="H17" s="90" t="s">
        <v>65</v>
      </c>
      <c r="I17" s="90" t="s">
        <v>105</v>
      </c>
      <c r="J17" s="188"/>
      <c r="K17" s="81">
        <v>1</v>
      </c>
      <c r="L17" s="81">
        <v>0</v>
      </c>
      <c r="M17" s="81">
        <v>14</v>
      </c>
      <c r="N17" s="91">
        <v>1</v>
      </c>
      <c r="O17" s="92">
        <v>0</v>
      </c>
      <c r="P17" s="93">
        <f>N17+O17</f>
        <v>1</v>
      </c>
      <c r="Q17" s="82">
        <f>IFERROR(P17/M17,"-")</f>
        <v>0.071428571428571</v>
      </c>
      <c r="R17" s="81">
        <v>0</v>
      </c>
      <c r="S17" s="81">
        <v>1</v>
      </c>
      <c r="T17" s="82">
        <f>IFERROR(S17/(O17+P17),"-")</f>
        <v>1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106</v>
      </c>
      <c r="C18" s="203"/>
      <c r="D18" s="203" t="s">
        <v>61</v>
      </c>
      <c r="E18" s="203" t="s">
        <v>62</v>
      </c>
      <c r="F18" s="203" t="s">
        <v>63</v>
      </c>
      <c r="G18" s="203" t="s">
        <v>107</v>
      </c>
      <c r="H18" s="90" t="s">
        <v>65</v>
      </c>
      <c r="I18" s="90" t="s">
        <v>108</v>
      </c>
      <c r="J18" s="188"/>
      <c r="K18" s="81">
        <v>2</v>
      </c>
      <c r="L18" s="81">
        <v>0</v>
      </c>
      <c r="M18" s="81">
        <v>11</v>
      </c>
      <c r="N18" s="91">
        <v>1</v>
      </c>
      <c r="O18" s="92">
        <v>0</v>
      </c>
      <c r="P18" s="93">
        <f>N18+O18</f>
        <v>1</v>
      </c>
      <c r="Q18" s="82">
        <f>IFERROR(P18/M18,"-")</f>
        <v>0.090909090909091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109</v>
      </c>
      <c r="C19" s="203"/>
      <c r="D19" s="203" t="s">
        <v>110</v>
      </c>
      <c r="E19" s="203" t="s">
        <v>110</v>
      </c>
      <c r="F19" s="203" t="s">
        <v>111</v>
      </c>
      <c r="G19" s="203" t="s">
        <v>112</v>
      </c>
      <c r="H19" s="90"/>
      <c r="I19" s="90"/>
      <c r="J19" s="188"/>
      <c r="K19" s="81">
        <v>109</v>
      </c>
      <c r="L19" s="81">
        <v>65</v>
      </c>
      <c r="M19" s="81">
        <v>42</v>
      </c>
      <c r="N19" s="91">
        <v>7</v>
      </c>
      <c r="O19" s="92">
        <v>0</v>
      </c>
      <c r="P19" s="93">
        <f>N19+O19</f>
        <v>7</v>
      </c>
      <c r="Q19" s="82">
        <f>IFERROR(P19/M19,"-")</f>
        <v>0.16666666666667</v>
      </c>
      <c r="R19" s="81">
        <v>3</v>
      </c>
      <c r="S19" s="81">
        <v>1</v>
      </c>
      <c r="T19" s="82">
        <f>IFERROR(S19/(O19+P19),"-")</f>
        <v>0.14285714285714</v>
      </c>
      <c r="U19" s="182"/>
      <c r="V19" s="84">
        <v>1</v>
      </c>
      <c r="W19" s="82">
        <f>IF(P19=0,"-",V19/P19)</f>
        <v>0.14285714285714</v>
      </c>
      <c r="X19" s="186">
        <v>23000</v>
      </c>
      <c r="Y19" s="187">
        <f>IFERROR(X19/P19,"-")</f>
        <v>3285.7142857143</v>
      </c>
      <c r="Z19" s="187">
        <f>IFERROR(X19/V19,"-")</f>
        <v>23000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0.14285714285714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0.28571428571429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0.28571428571429</v>
      </c>
      <c r="BY19" s="128">
        <v>1</v>
      </c>
      <c r="BZ19" s="129">
        <f>IFERROR(BY19/BW19,"-")</f>
        <v>0.5</v>
      </c>
      <c r="CA19" s="130">
        <v>23000</v>
      </c>
      <c r="CB19" s="131">
        <f>IFERROR(CA19/BW19,"-")</f>
        <v>11500</v>
      </c>
      <c r="CC19" s="132"/>
      <c r="CD19" s="132"/>
      <c r="CE19" s="132">
        <v>1</v>
      </c>
      <c r="CF19" s="133">
        <v>2</v>
      </c>
      <c r="CG19" s="134">
        <f>IF(P19=0,"",IF(CF19=0,"",(CF19/P19)))</f>
        <v>0.28571428571429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23000</v>
      </c>
      <c r="CQ19" s="141">
        <v>23000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4.72</v>
      </c>
      <c r="B20" s="203" t="s">
        <v>113</v>
      </c>
      <c r="C20" s="203"/>
      <c r="D20" s="203" t="s">
        <v>114</v>
      </c>
      <c r="E20" s="203" t="s">
        <v>115</v>
      </c>
      <c r="F20" s="203" t="s">
        <v>63</v>
      </c>
      <c r="G20" s="203" t="s">
        <v>116</v>
      </c>
      <c r="H20" s="90" t="s">
        <v>117</v>
      </c>
      <c r="I20" s="90" t="s">
        <v>118</v>
      </c>
      <c r="J20" s="188">
        <v>200000</v>
      </c>
      <c r="K20" s="81">
        <v>18</v>
      </c>
      <c r="L20" s="81">
        <v>0</v>
      </c>
      <c r="M20" s="81">
        <v>57</v>
      </c>
      <c r="N20" s="91">
        <v>2</v>
      </c>
      <c r="O20" s="92">
        <v>0</v>
      </c>
      <c r="P20" s="93">
        <f>N20+O20</f>
        <v>2</v>
      </c>
      <c r="Q20" s="82">
        <f>IFERROR(P20/M20,"-")</f>
        <v>0.035087719298246</v>
      </c>
      <c r="R20" s="81">
        <v>1</v>
      </c>
      <c r="S20" s="81">
        <v>0</v>
      </c>
      <c r="T20" s="82">
        <f>IFERROR(S20/(O20+P20),"-")</f>
        <v>0</v>
      </c>
      <c r="U20" s="182">
        <f>IFERROR(J20/SUM(P20:P25),"-")</f>
        <v>5714.2857142857</v>
      </c>
      <c r="V20" s="84">
        <v>1</v>
      </c>
      <c r="W20" s="82">
        <f>IF(P20=0,"-",V20/P20)</f>
        <v>0.5</v>
      </c>
      <c r="X20" s="186">
        <v>13000</v>
      </c>
      <c r="Y20" s="187">
        <f>IFERROR(X20/P20,"-")</f>
        <v>6500</v>
      </c>
      <c r="Z20" s="187">
        <f>IFERROR(X20/V20,"-")</f>
        <v>13000</v>
      </c>
      <c r="AA20" s="188">
        <f>SUM(X20:X25)-SUM(J20:J25)</f>
        <v>744000</v>
      </c>
      <c r="AB20" s="85">
        <f>SUM(X20:X25)/SUM(J20:J25)</f>
        <v>4.72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>
        <v>1</v>
      </c>
      <c r="BQ20" s="122">
        <f>IFERROR(BP20/BN20,"-")</f>
        <v>1</v>
      </c>
      <c r="BR20" s="123">
        <v>13000</v>
      </c>
      <c r="BS20" s="124">
        <f>IFERROR(BR20/BN20,"-")</f>
        <v>13000</v>
      </c>
      <c r="BT20" s="125"/>
      <c r="BU20" s="125"/>
      <c r="BV20" s="125">
        <v>1</v>
      </c>
      <c r="BW20" s="126">
        <v>1</v>
      </c>
      <c r="BX20" s="127">
        <f>IF(P20=0,"",IF(BW20=0,"",(BW20/P20)))</f>
        <v>0.5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13000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119</v>
      </c>
      <c r="C21" s="203"/>
      <c r="D21" s="203" t="s">
        <v>120</v>
      </c>
      <c r="E21" s="203" t="s">
        <v>62</v>
      </c>
      <c r="F21" s="203" t="s">
        <v>63</v>
      </c>
      <c r="G21" s="203"/>
      <c r="H21" s="90" t="s">
        <v>117</v>
      </c>
      <c r="I21" s="90"/>
      <c r="J21" s="188"/>
      <c r="K21" s="81">
        <v>6</v>
      </c>
      <c r="L21" s="81">
        <v>0</v>
      </c>
      <c r="M21" s="81">
        <v>36</v>
      </c>
      <c r="N21" s="91">
        <v>1</v>
      </c>
      <c r="O21" s="92">
        <v>0</v>
      </c>
      <c r="P21" s="93">
        <f>N21+O21</f>
        <v>1</v>
      </c>
      <c r="Q21" s="82">
        <f>IFERROR(P21/M21,"-")</f>
        <v>0.027777777777778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121</v>
      </c>
      <c r="C22" s="203"/>
      <c r="D22" s="203" t="s">
        <v>122</v>
      </c>
      <c r="E22" s="203" t="s">
        <v>123</v>
      </c>
      <c r="F22" s="203" t="s">
        <v>63</v>
      </c>
      <c r="G22" s="203"/>
      <c r="H22" s="90" t="s">
        <v>117</v>
      </c>
      <c r="I22" s="90"/>
      <c r="J22" s="188"/>
      <c r="K22" s="81">
        <v>9</v>
      </c>
      <c r="L22" s="81">
        <v>0</v>
      </c>
      <c r="M22" s="81">
        <v>43</v>
      </c>
      <c r="N22" s="91">
        <v>4</v>
      </c>
      <c r="O22" s="92">
        <v>0</v>
      </c>
      <c r="P22" s="93">
        <f>N22+O22</f>
        <v>4</v>
      </c>
      <c r="Q22" s="82">
        <f>IFERROR(P22/M22,"-")</f>
        <v>0.093023255813953</v>
      </c>
      <c r="R22" s="81">
        <v>3</v>
      </c>
      <c r="S22" s="81">
        <v>1</v>
      </c>
      <c r="T22" s="82">
        <f>IFERROR(S22/(O22+P22),"-")</f>
        <v>0.25</v>
      </c>
      <c r="U22" s="182"/>
      <c r="V22" s="84">
        <v>2</v>
      </c>
      <c r="W22" s="82">
        <f>IF(P22=0,"-",V22/P22)</f>
        <v>0.5</v>
      </c>
      <c r="X22" s="186">
        <v>320000</v>
      </c>
      <c r="Y22" s="187">
        <f>IFERROR(X22/P22,"-")</f>
        <v>80000</v>
      </c>
      <c r="Z22" s="187">
        <f>IFERROR(X22/V22,"-")</f>
        <v>160000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>
        <v>1</v>
      </c>
      <c r="BQ22" s="122">
        <f>IFERROR(BP22/BN22,"-")</f>
        <v>1</v>
      </c>
      <c r="BR22" s="123">
        <v>223000</v>
      </c>
      <c r="BS22" s="124">
        <f>IFERROR(BR22/BN22,"-")</f>
        <v>223000</v>
      </c>
      <c r="BT22" s="125"/>
      <c r="BU22" s="125"/>
      <c r="BV22" s="125">
        <v>1</v>
      </c>
      <c r="BW22" s="126">
        <v>2</v>
      </c>
      <c r="BX22" s="127">
        <f>IF(P22=0,"",IF(BW22=0,"",(BW22/P22)))</f>
        <v>0.5</v>
      </c>
      <c r="BY22" s="128">
        <v>1</v>
      </c>
      <c r="BZ22" s="129">
        <f>IFERROR(BY22/BW22,"-")</f>
        <v>0.5</v>
      </c>
      <c r="CA22" s="130">
        <v>97000</v>
      </c>
      <c r="CB22" s="131">
        <f>IFERROR(CA22/BW22,"-")</f>
        <v>48500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320000</v>
      </c>
      <c r="CQ22" s="141">
        <v>223000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124</v>
      </c>
      <c r="C23" s="203"/>
      <c r="D23" s="203" t="s">
        <v>125</v>
      </c>
      <c r="E23" s="203" t="s">
        <v>126</v>
      </c>
      <c r="F23" s="203" t="s">
        <v>63</v>
      </c>
      <c r="G23" s="203"/>
      <c r="H23" s="90" t="s">
        <v>117</v>
      </c>
      <c r="I23" s="90"/>
      <c r="J23" s="188"/>
      <c r="K23" s="81">
        <v>11</v>
      </c>
      <c r="L23" s="81">
        <v>0</v>
      </c>
      <c r="M23" s="81">
        <v>67</v>
      </c>
      <c r="N23" s="91">
        <v>5</v>
      </c>
      <c r="O23" s="92">
        <v>0</v>
      </c>
      <c r="P23" s="93">
        <f>N23+O23</f>
        <v>5</v>
      </c>
      <c r="Q23" s="82">
        <f>IFERROR(P23/M23,"-")</f>
        <v>0.074626865671642</v>
      </c>
      <c r="R23" s="81">
        <v>2</v>
      </c>
      <c r="S23" s="81">
        <v>0</v>
      </c>
      <c r="T23" s="82">
        <f>IFERROR(S23/(O23+P23),"-")</f>
        <v>0</v>
      </c>
      <c r="U23" s="182"/>
      <c r="V23" s="84">
        <v>2</v>
      </c>
      <c r="W23" s="82">
        <f>IF(P23=0,"-",V23/P23)</f>
        <v>0.4</v>
      </c>
      <c r="X23" s="186">
        <v>10000</v>
      </c>
      <c r="Y23" s="187">
        <f>IFERROR(X23/P23,"-")</f>
        <v>2000</v>
      </c>
      <c r="Z23" s="187">
        <f>IFERROR(X23/V23,"-")</f>
        <v>5000</v>
      </c>
      <c r="AA23" s="188"/>
      <c r="AB23" s="85"/>
      <c r="AC23" s="79"/>
      <c r="AD23" s="94">
        <v>1</v>
      </c>
      <c r="AE23" s="95">
        <f>IF(P23=0,"",IF(AD23=0,"",(AD23/P23)))</f>
        <v>0.2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0.6</v>
      </c>
      <c r="BP23" s="121">
        <v>2</v>
      </c>
      <c r="BQ23" s="122">
        <f>IFERROR(BP23/BN23,"-")</f>
        <v>0.66666666666667</v>
      </c>
      <c r="BR23" s="123">
        <v>10000</v>
      </c>
      <c r="BS23" s="124">
        <f>IFERROR(BR23/BN23,"-")</f>
        <v>3333.3333333333</v>
      </c>
      <c r="BT23" s="125">
        <v>2</v>
      </c>
      <c r="BU23" s="125"/>
      <c r="BV23" s="125"/>
      <c r="BW23" s="126">
        <v>1</v>
      </c>
      <c r="BX23" s="127">
        <f>IF(P23=0,"",IF(BW23=0,"",(BW23/P23)))</f>
        <v>0.2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10000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127</v>
      </c>
      <c r="C24" s="203"/>
      <c r="D24" s="203" t="s">
        <v>128</v>
      </c>
      <c r="E24" s="203" t="s">
        <v>129</v>
      </c>
      <c r="F24" s="203" t="s">
        <v>63</v>
      </c>
      <c r="G24" s="203"/>
      <c r="H24" s="90" t="s">
        <v>117</v>
      </c>
      <c r="I24" s="90"/>
      <c r="J24" s="188"/>
      <c r="K24" s="81">
        <v>26</v>
      </c>
      <c r="L24" s="81">
        <v>0</v>
      </c>
      <c r="M24" s="81">
        <v>155</v>
      </c>
      <c r="N24" s="91">
        <v>7</v>
      </c>
      <c r="O24" s="92">
        <v>0</v>
      </c>
      <c r="P24" s="93">
        <f>N24+O24</f>
        <v>7</v>
      </c>
      <c r="Q24" s="82">
        <f>IFERROR(P24/M24,"-")</f>
        <v>0.045161290322581</v>
      </c>
      <c r="R24" s="81">
        <v>4</v>
      </c>
      <c r="S24" s="81">
        <v>3</v>
      </c>
      <c r="T24" s="82">
        <f>IFERROR(S24/(O24+P24),"-")</f>
        <v>0.42857142857143</v>
      </c>
      <c r="U24" s="182"/>
      <c r="V24" s="84">
        <v>3</v>
      </c>
      <c r="W24" s="82">
        <f>IF(P24=0,"-",V24/P24)</f>
        <v>0.42857142857143</v>
      </c>
      <c r="X24" s="186">
        <v>341000</v>
      </c>
      <c r="Y24" s="187">
        <f>IFERROR(X24/P24,"-")</f>
        <v>48714.285714286</v>
      </c>
      <c r="Z24" s="187">
        <f>IFERROR(X24/V24,"-")</f>
        <v>113666.66666667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0.28571428571429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>
        <v>1</v>
      </c>
      <c r="BQ24" s="122">
        <f>IFERROR(BP24/BN24,"-")</f>
        <v>0.33333333333333</v>
      </c>
      <c r="BR24" s="123">
        <v>36000</v>
      </c>
      <c r="BS24" s="124">
        <f>IFERROR(BR24/BN24,"-")</f>
        <v>12000</v>
      </c>
      <c r="BT24" s="125"/>
      <c r="BU24" s="125"/>
      <c r="BV24" s="125">
        <v>1</v>
      </c>
      <c r="BW24" s="126">
        <v>2</v>
      </c>
      <c r="BX24" s="127">
        <f>IF(P24=0,"",IF(BW24=0,"",(BW24/P24)))</f>
        <v>0.28571428571429</v>
      </c>
      <c r="BY24" s="128">
        <v>2</v>
      </c>
      <c r="BZ24" s="129">
        <f>IFERROR(BY24/BW24,"-")</f>
        <v>1</v>
      </c>
      <c r="CA24" s="130">
        <v>305000</v>
      </c>
      <c r="CB24" s="131">
        <f>IFERROR(CA24/BW24,"-")</f>
        <v>152500</v>
      </c>
      <c r="CC24" s="132"/>
      <c r="CD24" s="132"/>
      <c r="CE24" s="132">
        <v>2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341000</v>
      </c>
      <c r="CQ24" s="141">
        <v>190000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130</v>
      </c>
      <c r="C25" s="203"/>
      <c r="D25" s="203" t="s">
        <v>110</v>
      </c>
      <c r="E25" s="203" t="s">
        <v>110</v>
      </c>
      <c r="F25" s="203" t="s">
        <v>111</v>
      </c>
      <c r="G25" s="203"/>
      <c r="H25" s="90"/>
      <c r="I25" s="90"/>
      <c r="J25" s="188"/>
      <c r="K25" s="81">
        <v>219</v>
      </c>
      <c r="L25" s="81">
        <v>108</v>
      </c>
      <c r="M25" s="81">
        <v>77</v>
      </c>
      <c r="N25" s="91">
        <v>16</v>
      </c>
      <c r="O25" s="92">
        <v>0</v>
      </c>
      <c r="P25" s="93">
        <f>N25+O25</f>
        <v>16</v>
      </c>
      <c r="Q25" s="82">
        <f>IFERROR(P25/M25,"-")</f>
        <v>0.20779220779221</v>
      </c>
      <c r="R25" s="81">
        <v>9</v>
      </c>
      <c r="S25" s="81">
        <v>3</v>
      </c>
      <c r="T25" s="82">
        <f>IFERROR(S25/(O25+P25),"-")</f>
        <v>0.1875</v>
      </c>
      <c r="U25" s="182"/>
      <c r="V25" s="84">
        <v>7</v>
      </c>
      <c r="W25" s="82">
        <f>IF(P25=0,"-",V25/P25)</f>
        <v>0.4375</v>
      </c>
      <c r="X25" s="186">
        <v>260000</v>
      </c>
      <c r="Y25" s="187">
        <f>IFERROR(X25/P25,"-")</f>
        <v>16250</v>
      </c>
      <c r="Z25" s="187">
        <f>IFERROR(X25/V25,"-")</f>
        <v>37142.857142857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0.0625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0.1875</v>
      </c>
      <c r="BG25" s="112">
        <v>1</v>
      </c>
      <c r="BH25" s="114">
        <f>IFERROR(BG25/BE25,"-")</f>
        <v>0.33333333333333</v>
      </c>
      <c r="BI25" s="115">
        <v>18000</v>
      </c>
      <c r="BJ25" s="116">
        <f>IFERROR(BI25/BE25,"-")</f>
        <v>6000</v>
      </c>
      <c r="BK25" s="117"/>
      <c r="BL25" s="117"/>
      <c r="BM25" s="117">
        <v>1</v>
      </c>
      <c r="BN25" s="119">
        <v>4</v>
      </c>
      <c r="BO25" s="120">
        <f>IF(P25=0,"",IF(BN25=0,"",(BN25/P25)))</f>
        <v>0.25</v>
      </c>
      <c r="BP25" s="121">
        <v>2</v>
      </c>
      <c r="BQ25" s="122">
        <f>IFERROR(BP25/BN25,"-")</f>
        <v>0.5</v>
      </c>
      <c r="BR25" s="123">
        <v>53000</v>
      </c>
      <c r="BS25" s="124">
        <f>IFERROR(BR25/BN25,"-")</f>
        <v>13250</v>
      </c>
      <c r="BT25" s="125"/>
      <c r="BU25" s="125"/>
      <c r="BV25" s="125">
        <v>2</v>
      </c>
      <c r="BW25" s="126">
        <v>6</v>
      </c>
      <c r="BX25" s="127">
        <f>IF(P25=0,"",IF(BW25=0,"",(BW25/P25)))</f>
        <v>0.375</v>
      </c>
      <c r="BY25" s="128">
        <v>3</v>
      </c>
      <c r="BZ25" s="129">
        <f>IFERROR(BY25/BW25,"-")</f>
        <v>0.5</v>
      </c>
      <c r="CA25" s="130">
        <v>186000</v>
      </c>
      <c r="CB25" s="131">
        <f>IFERROR(CA25/BW25,"-")</f>
        <v>31000</v>
      </c>
      <c r="CC25" s="132"/>
      <c r="CD25" s="132"/>
      <c r="CE25" s="132">
        <v>3</v>
      </c>
      <c r="CF25" s="133">
        <v>2</v>
      </c>
      <c r="CG25" s="134">
        <f>IF(P25=0,"",IF(CF25=0,"",(CF25/P25)))</f>
        <v>0.125</v>
      </c>
      <c r="CH25" s="135">
        <v>1</v>
      </c>
      <c r="CI25" s="136">
        <f>IFERROR(CH25/CF25,"-")</f>
        <v>0.5</v>
      </c>
      <c r="CJ25" s="137">
        <v>3000</v>
      </c>
      <c r="CK25" s="138">
        <f>IFERROR(CJ25/CF25,"-")</f>
        <v>1500</v>
      </c>
      <c r="CL25" s="139">
        <v>1</v>
      </c>
      <c r="CM25" s="139"/>
      <c r="CN25" s="139"/>
      <c r="CO25" s="140">
        <v>7</v>
      </c>
      <c r="CP25" s="141">
        <v>260000</v>
      </c>
      <c r="CQ25" s="141">
        <v>98000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4.5946666666667</v>
      </c>
      <c r="B26" s="203" t="s">
        <v>131</v>
      </c>
      <c r="C26" s="203"/>
      <c r="D26" s="203" t="s">
        <v>132</v>
      </c>
      <c r="E26" s="203" t="s">
        <v>133</v>
      </c>
      <c r="F26" s="203" t="s">
        <v>63</v>
      </c>
      <c r="G26" s="203" t="s">
        <v>134</v>
      </c>
      <c r="H26" s="90" t="s">
        <v>135</v>
      </c>
      <c r="I26" s="90" t="s">
        <v>136</v>
      </c>
      <c r="J26" s="188">
        <v>375000</v>
      </c>
      <c r="K26" s="81">
        <v>10</v>
      </c>
      <c r="L26" s="81">
        <v>0</v>
      </c>
      <c r="M26" s="81">
        <v>51</v>
      </c>
      <c r="N26" s="91">
        <v>2</v>
      </c>
      <c r="O26" s="92">
        <v>0</v>
      </c>
      <c r="P26" s="93">
        <f>N26+O26</f>
        <v>2</v>
      </c>
      <c r="Q26" s="82">
        <f>IFERROR(P26/M26,"-")</f>
        <v>0.03921568627451</v>
      </c>
      <c r="R26" s="81">
        <v>1</v>
      </c>
      <c r="S26" s="81">
        <v>1</v>
      </c>
      <c r="T26" s="82">
        <f>IFERROR(S26/(O26+P26),"-")</f>
        <v>0.5</v>
      </c>
      <c r="U26" s="182">
        <f>IFERROR(J26/SUM(P26:P33),"-")</f>
        <v>7653.0612244898</v>
      </c>
      <c r="V26" s="84">
        <v>1</v>
      </c>
      <c r="W26" s="82">
        <f>IF(P26=0,"-",V26/P26)</f>
        <v>0.5</v>
      </c>
      <c r="X26" s="186">
        <v>3000</v>
      </c>
      <c r="Y26" s="187">
        <f>IFERROR(X26/P26,"-")</f>
        <v>1500</v>
      </c>
      <c r="Z26" s="187">
        <f>IFERROR(X26/V26,"-")</f>
        <v>3000</v>
      </c>
      <c r="AA26" s="188">
        <f>SUM(X26:X33)-SUM(J26:J33)</f>
        <v>1348000</v>
      </c>
      <c r="AB26" s="85">
        <f>SUM(X26:X33)/SUM(J26:J33)</f>
        <v>4.5946666666667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0.5</v>
      </c>
      <c r="CH26" s="135">
        <v>1</v>
      </c>
      <c r="CI26" s="136">
        <f>IFERROR(CH26/CF26,"-")</f>
        <v>1</v>
      </c>
      <c r="CJ26" s="137">
        <v>3000</v>
      </c>
      <c r="CK26" s="138">
        <f>IFERROR(CJ26/CF26,"-")</f>
        <v>3000</v>
      </c>
      <c r="CL26" s="139">
        <v>1</v>
      </c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137</v>
      </c>
      <c r="C27" s="203"/>
      <c r="D27" s="203" t="s">
        <v>138</v>
      </c>
      <c r="E27" s="203" t="s">
        <v>139</v>
      </c>
      <c r="F27" s="203" t="s">
        <v>63</v>
      </c>
      <c r="G27" s="203"/>
      <c r="H27" s="90" t="s">
        <v>135</v>
      </c>
      <c r="I27" s="90" t="s">
        <v>140</v>
      </c>
      <c r="J27" s="188"/>
      <c r="K27" s="81">
        <v>2</v>
      </c>
      <c r="L27" s="81">
        <v>0</v>
      </c>
      <c r="M27" s="81">
        <v>17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141</v>
      </c>
      <c r="C28" s="203"/>
      <c r="D28" s="203" t="s">
        <v>142</v>
      </c>
      <c r="E28" s="203" t="s">
        <v>143</v>
      </c>
      <c r="F28" s="203" t="s">
        <v>63</v>
      </c>
      <c r="G28" s="203"/>
      <c r="H28" s="90" t="s">
        <v>135</v>
      </c>
      <c r="I28" s="90" t="s">
        <v>144</v>
      </c>
      <c r="J28" s="188"/>
      <c r="K28" s="81">
        <v>11</v>
      </c>
      <c r="L28" s="81">
        <v>0</v>
      </c>
      <c r="M28" s="81">
        <v>69</v>
      </c>
      <c r="N28" s="91">
        <v>6</v>
      </c>
      <c r="O28" s="92">
        <v>0</v>
      </c>
      <c r="P28" s="93">
        <f>N28+O28</f>
        <v>6</v>
      </c>
      <c r="Q28" s="82">
        <f>IFERROR(P28/M28,"-")</f>
        <v>0.08695652173913</v>
      </c>
      <c r="R28" s="81">
        <v>3</v>
      </c>
      <c r="S28" s="81">
        <v>1</v>
      </c>
      <c r="T28" s="82">
        <f>IFERROR(S28/(O28+P28),"-")</f>
        <v>0.16666666666667</v>
      </c>
      <c r="U28" s="182"/>
      <c r="V28" s="84">
        <v>2</v>
      </c>
      <c r="W28" s="82">
        <f>IF(P28=0,"-",V28/P28)</f>
        <v>0.33333333333333</v>
      </c>
      <c r="X28" s="186">
        <v>87000</v>
      </c>
      <c r="Y28" s="187">
        <f>IFERROR(X28/P28,"-")</f>
        <v>14500</v>
      </c>
      <c r="Z28" s="187">
        <f>IFERROR(X28/V28,"-")</f>
        <v>43500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0.16666666666667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0.5</v>
      </c>
      <c r="BG28" s="112">
        <v>2</v>
      </c>
      <c r="BH28" s="114">
        <f>IFERROR(BG28/BE28,"-")</f>
        <v>0.66666666666667</v>
      </c>
      <c r="BI28" s="115">
        <v>87000</v>
      </c>
      <c r="BJ28" s="116">
        <f>IFERROR(BI28/BE28,"-")</f>
        <v>29000</v>
      </c>
      <c r="BK28" s="117"/>
      <c r="BL28" s="117"/>
      <c r="BM28" s="117">
        <v>2</v>
      </c>
      <c r="BN28" s="119">
        <v>1</v>
      </c>
      <c r="BO28" s="120">
        <f>IF(P28=0,"",IF(BN28=0,"",(BN28/P28)))</f>
        <v>0.16666666666667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87000</v>
      </c>
      <c r="CQ28" s="141">
        <v>68000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145</v>
      </c>
      <c r="C29" s="203"/>
      <c r="D29" s="203" t="s">
        <v>110</v>
      </c>
      <c r="E29" s="203" t="s">
        <v>110</v>
      </c>
      <c r="F29" s="203" t="s">
        <v>111</v>
      </c>
      <c r="G29" s="203"/>
      <c r="H29" s="90"/>
      <c r="I29" s="90"/>
      <c r="J29" s="188"/>
      <c r="K29" s="81">
        <v>91</v>
      </c>
      <c r="L29" s="81">
        <v>51</v>
      </c>
      <c r="M29" s="81">
        <v>46</v>
      </c>
      <c r="N29" s="91">
        <v>13</v>
      </c>
      <c r="O29" s="92">
        <v>0</v>
      </c>
      <c r="P29" s="93">
        <f>N29+O29</f>
        <v>13</v>
      </c>
      <c r="Q29" s="82">
        <f>IFERROR(P29/M29,"-")</f>
        <v>0.28260869565217</v>
      </c>
      <c r="R29" s="81">
        <v>9</v>
      </c>
      <c r="S29" s="81">
        <v>1</v>
      </c>
      <c r="T29" s="82">
        <f>IFERROR(S29/(O29+P29),"-")</f>
        <v>0.076923076923077</v>
      </c>
      <c r="U29" s="182"/>
      <c r="V29" s="84">
        <v>8</v>
      </c>
      <c r="W29" s="82">
        <f>IF(P29=0,"-",V29/P29)</f>
        <v>0.61538461538462</v>
      </c>
      <c r="X29" s="186">
        <v>932000</v>
      </c>
      <c r="Y29" s="187">
        <f>IFERROR(X29/P29,"-")</f>
        <v>71692.307692308</v>
      </c>
      <c r="Z29" s="187">
        <f>IFERROR(X29/V29,"-")</f>
        <v>116500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0.076923076923077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</v>
      </c>
      <c r="BF29" s="113">
        <f>IF(P29=0,"",IF(BE29=0,"",(BE29/P29)))</f>
        <v>0.076923076923077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0.15384615384615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7</v>
      </c>
      <c r="BX29" s="127">
        <f>IF(P29=0,"",IF(BW29=0,"",(BW29/P29)))</f>
        <v>0.53846153846154</v>
      </c>
      <c r="BY29" s="128">
        <v>6</v>
      </c>
      <c r="BZ29" s="129">
        <f>IFERROR(BY29/BW29,"-")</f>
        <v>0.85714285714286</v>
      </c>
      <c r="CA29" s="130">
        <v>503000</v>
      </c>
      <c r="CB29" s="131">
        <f>IFERROR(CA29/BW29,"-")</f>
        <v>71857.142857143</v>
      </c>
      <c r="CC29" s="132">
        <v>2</v>
      </c>
      <c r="CD29" s="132">
        <v>1</v>
      </c>
      <c r="CE29" s="132">
        <v>3</v>
      </c>
      <c r="CF29" s="133">
        <v>2</v>
      </c>
      <c r="CG29" s="134">
        <f>IF(P29=0,"",IF(CF29=0,"",(CF29/P29)))</f>
        <v>0.15384615384615</v>
      </c>
      <c r="CH29" s="135">
        <v>2</v>
      </c>
      <c r="CI29" s="136">
        <f>IFERROR(CH29/CF29,"-")</f>
        <v>1</v>
      </c>
      <c r="CJ29" s="137">
        <v>434000</v>
      </c>
      <c r="CK29" s="138">
        <f>IFERROR(CJ29/CF29,"-")</f>
        <v>217000</v>
      </c>
      <c r="CL29" s="139"/>
      <c r="CM29" s="139"/>
      <c r="CN29" s="139">
        <v>2</v>
      </c>
      <c r="CO29" s="140">
        <v>8</v>
      </c>
      <c r="CP29" s="141">
        <v>932000</v>
      </c>
      <c r="CQ29" s="141">
        <v>355000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146</v>
      </c>
      <c r="C30" s="203"/>
      <c r="D30" s="203" t="s">
        <v>132</v>
      </c>
      <c r="E30" s="203" t="s">
        <v>133</v>
      </c>
      <c r="F30" s="203" t="s">
        <v>63</v>
      </c>
      <c r="G30" s="203" t="s">
        <v>147</v>
      </c>
      <c r="H30" s="90" t="s">
        <v>135</v>
      </c>
      <c r="I30" s="90" t="s">
        <v>136</v>
      </c>
      <c r="J30" s="188"/>
      <c r="K30" s="81">
        <v>12</v>
      </c>
      <c r="L30" s="81">
        <v>0</v>
      </c>
      <c r="M30" s="81">
        <v>66</v>
      </c>
      <c r="N30" s="91">
        <v>4</v>
      </c>
      <c r="O30" s="92">
        <v>0</v>
      </c>
      <c r="P30" s="93">
        <f>N30+O30</f>
        <v>4</v>
      </c>
      <c r="Q30" s="82">
        <f>IFERROR(P30/M30,"-")</f>
        <v>0.060606060606061</v>
      </c>
      <c r="R30" s="81">
        <v>2</v>
      </c>
      <c r="S30" s="81">
        <v>1</v>
      </c>
      <c r="T30" s="82">
        <f>IFERROR(S30/(O30+P30),"-")</f>
        <v>0.25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148</v>
      </c>
      <c r="C31" s="203"/>
      <c r="D31" s="203" t="s">
        <v>138</v>
      </c>
      <c r="E31" s="203" t="s">
        <v>139</v>
      </c>
      <c r="F31" s="203" t="s">
        <v>63</v>
      </c>
      <c r="G31" s="203"/>
      <c r="H31" s="90" t="s">
        <v>135</v>
      </c>
      <c r="I31" s="90" t="s">
        <v>140</v>
      </c>
      <c r="J31" s="188"/>
      <c r="K31" s="81">
        <v>4</v>
      </c>
      <c r="L31" s="81">
        <v>0</v>
      </c>
      <c r="M31" s="81">
        <v>16</v>
      </c>
      <c r="N31" s="91">
        <v>2</v>
      </c>
      <c r="O31" s="92">
        <v>0</v>
      </c>
      <c r="P31" s="93">
        <f>N31+O31</f>
        <v>2</v>
      </c>
      <c r="Q31" s="82">
        <f>IFERROR(P31/M31,"-")</f>
        <v>0.125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149</v>
      </c>
      <c r="C32" s="203"/>
      <c r="D32" s="203" t="s">
        <v>142</v>
      </c>
      <c r="E32" s="203" t="s">
        <v>143</v>
      </c>
      <c r="F32" s="203" t="s">
        <v>63</v>
      </c>
      <c r="G32" s="203"/>
      <c r="H32" s="90" t="s">
        <v>135</v>
      </c>
      <c r="I32" s="90" t="s">
        <v>144</v>
      </c>
      <c r="J32" s="188"/>
      <c r="K32" s="81">
        <v>26</v>
      </c>
      <c r="L32" s="81">
        <v>0</v>
      </c>
      <c r="M32" s="81">
        <v>82</v>
      </c>
      <c r="N32" s="91">
        <v>6</v>
      </c>
      <c r="O32" s="92">
        <v>0</v>
      </c>
      <c r="P32" s="93">
        <f>N32+O32</f>
        <v>6</v>
      </c>
      <c r="Q32" s="82">
        <f>IFERROR(P32/M32,"-")</f>
        <v>0.073170731707317</v>
      </c>
      <c r="R32" s="81">
        <v>4</v>
      </c>
      <c r="S32" s="81">
        <v>2</v>
      </c>
      <c r="T32" s="82">
        <f>IFERROR(S32/(O32+P32),"-")</f>
        <v>0.33333333333333</v>
      </c>
      <c r="U32" s="182"/>
      <c r="V32" s="84">
        <v>2</v>
      </c>
      <c r="W32" s="82">
        <f>IF(P32=0,"-",V32/P32)</f>
        <v>0.33333333333333</v>
      </c>
      <c r="X32" s="186">
        <v>115000</v>
      </c>
      <c r="Y32" s="187">
        <f>IFERROR(X32/P32,"-")</f>
        <v>19166.666666667</v>
      </c>
      <c r="Z32" s="187">
        <f>IFERROR(X32/V32,"-")</f>
        <v>57500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4</v>
      </c>
      <c r="BO32" s="120">
        <f>IF(P32=0,"",IF(BN32=0,"",(BN32/P32)))</f>
        <v>0.66666666666667</v>
      </c>
      <c r="BP32" s="121">
        <v>1</v>
      </c>
      <c r="BQ32" s="122">
        <f>IFERROR(BP32/BN32,"-")</f>
        <v>0.25</v>
      </c>
      <c r="BR32" s="123">
        <v>15000</v>
      </c>
      <c r="BS32" s="124">
        <f>IFERROR(BR32/BN32,"-")</f>
        <v>3750</v>
      </c>
      <c r="BT32" s="125"/>
      <c r="BU32" s="125"/>
      <c r="BV32" s="125">
        <v>1</v>
      </c>
      <c r="BW32" s="126">
        <v>2</v>
      </c>
      <c r="BX32" s="127">
        <f>IF(P32=0,"",IF(BW32=0,"",(BW32/P32)))</f>
        <v>0.33333333333333</v>
      </c>
      <c r="BY32" s="128">
        <v>1</v>
      </c>
      <c r="BZ32" s="129">
        <f>IFERROR(BY32/BW32,"-")</f>
        <v>0.5</v>
      </c>
      <c r="CA32" s="130">
        <v>100000</v>
      </c>
      <c r="CB32" s="131">
        <f>IFERROR(CA32/BW32,"-")</f>
        <v>50000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115000</v>
      </c>
      <c r="CQ32" s="141">
        <v>100000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150</v>
      </c>
      <c r="C33" s="203"/>
      <c r="D33" s="203" t="s">
        <v>110</v>
      </c>
      <c r="E33" s="203" t="s">
        <v>110</v>
      </c>
      <c r="F33" s="203" t="s">
        <v>111</v>
      </c>
      <c r="G33" s="203"/>
      <c r="H33" s="90"/>
      <c r="I33" s="90"/>
      <c r="J33" s="188"/>
      <c r="K33" s="81">
        <v>219</v>
      </c>
      <c r="L33" s="81">
        <v>81</v>
      </c>
      <c r="M33" s="81">
        <v>81</v>
      </c>
      <c r="N33" s="91">
        <v>16</v>
      </c>
      <c r="O33" s="92">
        <v>0</v>
      </c>
      <c r="P33" s="93">
        <f>N33+O33</f>
        <v>16</v>
      </c>
      <c r="Q33" s="82">
        <f>IFERROR(P33/M33,"-")</f>
        <v>0.19753086419753</v>
      </c>
      <c r="R33" s="81">
        <v>10</v>
      </c>
      <c r="S33" s="81">
        <v>2</v>
      </c>
      <c r="T33" s="82">
        <f>IFERROR(S33/(O33+P33),"-")</f>
        <v>0.125</v>
      </c>
      <c r="U33" s="182"/>
      <c r="V33" s="84">
        <v>6</v>
      </c>
      <c r="W33" s="82">
        <f>IF(P33=0,"-",V33/P33)</f>
        <v>0.375</v>
      </c>
      <c r="X33" s="186">
        <v>586000</v>
      </c>
      <c r="Y33" s="187">
        <f>IFERROR(X33/P33,"-")</f>
        <v>36625</v>
      </c>
      <c r="Z33" s="187">
        <f>IFERROR(X33/V33,"-")</f>
        <v>97666.666666667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0.0625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0.0625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0.3125</v>
      </c>
      <c r="BP33" s="121">
        <v>1</v>
      </c>
      <c r="BQ33" s="122">
        <f>IFERROR(BP33/BN33,"-")</f>
        <v>0.2</v>
      </c>
      <c r="BR33" s="123">
        <v>317000</v>
      </c>
      <c r="BS33" s="124">
        <f>IFERROR(BR33/BN33,"-")</f>
        <v>63400</v>
      </c>
      <c r="BT33" s="125"/>
      <c r="BU33" s="125"/>
      <c r="BV33" s="125">
        <v>1</v>
      </c>
      <c r="BW33" s="126">
        <v>6</v>
      </c>
      <c r="BX33" s="127">
        <f>IF(P33=0,"",IF(BW33=0,"",(BW33/P33)))</f>
        <v>0.375</v>
      </c>
      <c r="BY33" s="128">
        <v>3</v>
      </c>
      <c r="BZ33" s="129">
        <f>IFERROR(BY33/BW33,"-")</f>
        <v>0.5</v>
      </c>
      <c r="CA33" s="130">
        <v>101000</v>
      </c>
      <c r="CB33" s="131">
        <f>IFERROR(CA33/BW33,"-")</f>
        <v>16833.333333333</v>
      </c>
      <c r="CC33" s="132">
        <v>1</v>
      </c>
      <c r="CD33" s="132"/>
      <c r="CE33" s="132">
        <v>2</v>
      </c>
      <c r="CF33" s="133">
        <v>3</v>
      </c>
      <c r="CG33" s="134">
        <f>IF(P33=0,"",IF(CF33=0,"",(CF33/P33)))</f>
        <v>0.1875</v>
      </c>
      <c r="CH33" s="135">
        <v>2</v>
      </c>
      <c r="CI33" s="136">
        <f>IFERROR(CH33/CF33,"-")</f>
        <v>0.66666666666667</v>
      </c>
      <c r="CJ33" s="137">
        <v>168000</v>
      </c>
      <c r="CK33" s="138">
        <f>IFERROR(CJ33/CF33,"-")</f>
        <v>56000</v>
      </c>
      <c r="CL33" s="139">
        <v>1</v>
      </c>
      <c r="CM33" s="139"/>
      <c r="CN33" s="139">
        <v>1</v>
      </c>
      <c r="CO33" s="140">
        <v>6</v>
      </c>
      <c r="CP33" s="141">
        <v>586000</v>
      </c>
      <c r="CQ33" s="141">
        <v>317000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1.48</v>
      </c>
      <c r="B34" s="203" t="s">
        <v>151</v>
      </c>
      <c r="C34" s="203"/>
      <c r="D34" s="203" t="s">
        <v>132</v>
      </c>
      <c r="E34" s="203" t="s">
        <v>152</v>
      </c>
      <c r="F34" s="203" t="s">
        <v>63</v>
      </c>
      <c r="G34" s="203" t="s">
        <v>153</v>
      </c>
      <c r="H34" s="90" t="s">
        <v>154</v>
      </c>
      <c r="I34" s="90" t="s">
        <v>136</v>
      </c>
      <c r="J34" s="188">
        <v>200000</v>
      </c>
      <c r="K34" s="81">
        <v>5</v>
      </c>
      <c r="L34" s="81">
        <v>0</v>
      </c>
      <c r="M34" s="81">
        <v>32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>
        <f>IFERROR(J34/SUM(P34:P37),"-")</f>
        <v>13333.333333333</v>
      </c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>
        <f>SUM(X34:X37)-SUM(J34:J37)</f>
        <v>96000</v>
      </c>
      <c r="AB34" s="85">
        <f>SUM(X34:X37)/SUM(J34:J37)</f>
        <v>1.48</v>
      </c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155</v>
      </c>
      <c r="C35" s="203"/>
      <c r="D35" s="203" t="s">
        <v>138</v>
      </c>
      <c r="E35" s="203" t="s">
        <v>156</v>
      </c>
      <c r="F35" s="203" t="s">
        <v>63</v>
      </c>
      <c r="G35" s="203"/>
      <c r="H35" s="90" t="s">
        <v>154</v>
      </c>
      <c r="I35" s="90" t="s">
        <v>140</v>
      </c>
      <c r="J35" s="188"/>
      <c r="K35" s="81">
        <v>7</v>
      </c>
      <c r="L35" s="81">
        <v>0</v>
      </c>
      <c r="M35" s="81">
        <v>37</v>
      </c>
      <c r="N35" s="91">
        <v>4</v>
      </c>
      <c r="O35" s="92">
        <v>0</v>
      </c>
      <c r="P35" s="93">
        <f>N35+O35</f>
        <v>4</v>
      </c>
      <c r="Q35" s="82">
        <f>IFERROR(P35/M35,"-")</f>
        <v>0.10810810810811</v>
      </c>
      <c r="R35" s="81">
        <v>2</v>
      </c>
      <c r="S35" s="81">
        <v>1</v>
      </c>
      <c r="T35" s="82">
        <f>IFERROR(S35/(O35+P35),"-")</f>
        <v>0.25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0.25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157</v>
      </c>
      <c r="C36" s="203"/>
      <c r="D36" s="203" t="s">
        <v>142</v>
      </c>
      <c r="E36" s="203" t="s">
        <v>158</v>
      </c>
      <c r="F36" s="203" t="s">
        <v>63</v>
      </c>
      <c r="G36" s="203"/>
      <c r="H36" s="90" t="s">
        <v>154</v>
      </c>
      <c r="I36" s="90" t="s">
        <v>144</v>
      </c>
      <c r="J36" s="188"/>
      <c r="K36" s="81">
        <v>6</v>
      </c>
      <c r="L36" s="81">
        <v>0</v>
      </c>
      <c r="M36" s="81">
        <v>34</v>
      </c>
      <c r="N36" s="91">
        <v>3</v>
      </c>
      <c r="O36" s="92">
        <v>0</v>
      </c>
      <c r="P36" s="93">
        <f>N36+O36</f>
        <v>3</v>
      </c>
      <c r="Q36" s="82">
        <f>IFERROR(P36/M36,"-")</f>
        <v>0.088235294117647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0.33333333333333</v>
      </c>
      <c r="X36" s="186">
        <v>10000</v>
      </c>
      <c r="Y36" s="187">
        <f>IFERROR(X36/P36,"-")</f>
        <v>3333.3333333333</v>
      </c>
      <c r="Z36" s="187">
        <f>IFERROR(X36/V36,"-")</f>
        <v>10000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>
        <v>1</v>
      </c>
      <c r="BQ36" s="122">
        <f>IFERROR(BP36/BN36,"-")</f>
        <v>0.5</v>
      </c>
      <c r="BR36" s="123">
        <v>10000</v>
      </c>
      <c r="BS36" s="124">
        <f>IFERROR(BR36/BN36,"-")</f>
        <v>5000</v>
      </c>
      <c r="BT36" s="125"/>
      <c r="BU36" s="125">
        <v>1</v>
      </c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10000</v>
      </c>
      <c r="CQ36" s="141">
        <v>10000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159</v>
      </c>
      <c r="C37" s="203"/>
      <c r="D37" s="203" t="s">
        <v>110</v>
      </c>
      <c r="E37" s="203" t="s">
        <v>110</v>
      </c>
      <c r="F37" s="203" t="s">
        <v>111</v>
      </c>
      <c r="G37" s="203"/>
      <c r="H37" s="90"/>
      <c r="I37" s="90"/>
      <c r="J37" s="188"/>
      <c r="K37" s="81">
        <v>78</v>
      </c>
      <c r="L37" s="81">
        <v>44</v>
      </c>
      <c r="M37" s="81">
        <v>78</v>
      </c>
      <c r="N37" s="91">
        <v>8</v>
      </c>
      <c r="O37" s="92">
        <v>0</v>
      </c>
      <c r="P37" s="93">
        <f>N37+O37</f>
        <v>8</v>
      </c>
      <c r="Q37" s="82">
        <f>IFERROR(P37/M37,"-")</f>
        <v>0.1025641025641</v>
      </c>
      <c r="R37" s="81">
        <v>6</v>
      </c>
      <c r="S37" s="81">
        <v>0</v>
      </c>
      <c r="T37" s="82">
        <f>IFERROR(S37/(O37+P37),"-")</f>
        <v>0</v>
      </c>
      <c r="U37" s="182"/>
      <c r="V37" s="84">
        <v>7</v>
      </c>
      <c r="W37" s="82">
        <f>IF(P37=0,"-",V37/P37)</f>
        <v>0.875</v>
      </c>
      <c r="X37" s="186">
        <v>286000</v>
      </c>
      <c r="Y37" s="187">
        <f>IFERROR(X37/P37,"-")</f>
        <v>35750</v>
      </c>
      <c r="Z37" s="187">
        <f>IFERROR(X37/V37,"-")</f>
        <v>40857.142857143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3</v>
      </c>
      <c r="BO37" s="120">
        <f>IF(P37=0,"",IF(BN37=0,"",(BN37/P37)))</f>
        <v>0.375</v>
      </c>
      <c r="BP37" s="121">
        <v>2</v>
      </c>
      <c r="BQ37" s="122">
        <f>IFERROR(BP37/BN37,"-")</f>
        <v>0.66666666666667</v>
      </c>
      <c r="BR37" s="123">
        <v>21000</v>
      </c>
      <c r="BS37" s="124">
        <f>IFERROR(BR37/BN37,"-")</f>
        <v>7000</v>
      </c>
      <c r="BT37" s="125">
        <v>1</v>
      </c>
      <c r="BU37" s="125"/>
      <c r="BV37" s="125">
        <v>1</v>
      </c>
      <c r="BW37" s="126">
        <v>4</v>
      </c>
      <c r="BX37" s="127">
        <f>IF(P37=0,"",IF(BW37=0,"",(BW37/P37)))</f>
        <v>0.5</v>
      </c>
      <c r="BY37" s="128">
        <v>4</v>
      </c>
      <c r="BZ37" s="129">
        <f>IFERROR(BY37/BW37,"-")</f>
        <v>1</v>
      </c>
      <c r="CA37" s="130">
        <v>237000</v>
      </c>
      <c r="CB37" s="131">
        <f>IFERROR(CA37/BW37,"-")</f>
        <v>59250</v>
      </c>
      <c r="CC37" s="132">
        <v>1</v>
      </c>
      <c r="CD37" s="132"/>
      <c r="CE37" s="132">
        <v>3</v>
      </c>
      <c r="CF37" s="133">
        <v>1</v>
      </c>
      <c r="CG37" s="134">
        <f>IF(P37=0,"",IF(CF37=0,"",(CF37/P37)))</f>
        <v>0.125</v>
      </c>
      <c r="CH37" s="135">
        <v>1</v>
      </c>
      <c r="CI37" s="136">
        <f>IFERROR(CH37/CF37,"-")</f>
        <v>1</v>
      </c>
      <c r="CJ37" s="137">
        <v>28000</v>
      </c>
      <c r="CK37" s="138">
        <f>IFERROR(CJ37/CF37,"-")</f>
        <v>28000</v>
      </c>
      <c r="CL37" s="139"/>
      <c r="CM37" s="139"/>
      <c r="CN37" s="139">
        <v>1</v>
      </c>
      <c r="CO37" s="140">
        <v>7</v>
      </c>
      <c r="CP37" s="141">
        <v>286000</v>
      </c>
      <c r="CQ37" s="141">
        <v>136000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1.336</v>
      </c>
      <c r="B38" s="203" t="s">
        <v>160</v>
      </c>
      <c r="C38" s="203"/>
      <c r="D38" s="203" t="s">
        <v>161</v>
      </c>
      <c r="E38" s="203" t="s">
        <v>162</v>
      </c>
      <c r="F38" s="203" t="s">
        <v>63</v>
      </c>
      <c r="G38" s="203" t="s">
        <v>163</v>
      </c>
      <c r="H38" s="90" t="s">
        <v>164</v>
      </c>
      <c r="I38" s="90" t="s">
        <v>165</v>
      </c>
      <c r="J38" s="188">
        <v>500000</v>
      </c>
      <c r="K38" s="81">
        <v>18</v>
      </c>
      <c r="L38" s="81">
        <v>0</v>
      </c>
      <c r="M38" s="81">
        <v>70</v>
      </c>
      <c r="N38" s="91">
        <v>8</v>
      </c>
      <c r="O38" s="92">
        <v>0</v>
      </c>
      <c r="P38" s="93">
        <f>N38+O38</f>
        <v>8</v>
      </c>
      <c r="Q38" s="82">
        <f>IFERROR(P38/M38,"-")</f>
        <v>0.11428571428571</v>
      </c>
      <c r="R38" s="81">
        <v>5</v>
      </c>
      <c r="S38" s="81">
        <v>2</v>
      </c>
      <c r="T38" s="82">
        <f>IFERROR(S38/(O38+P38),"-")</f>
        <v>0.25</v>
      </c>
      <c r="U38" s="182">
        <f>IFERROR(J38/SUM(P38:P41),"-")</f>
        <v>11111.111111111</v>
      </c>
      <c r="V38" s="84">
        <v>3</v>
      </c>
      <c r="W38" s="82">
        <f>IF(P38=0,"-",V38/P38)</f>
        <v>0.375</v>
      </c>
      <c r="X38" s="186">
        <v>166000</v>
      </c>
      <c r="Y38" s="187">
        <f>IFERROR(X38/P38,"-")</f>
        <v>20750</v>
      </c>
      <c r="Z38" s="187">
        <f>IFERROR(X38/V38,"-")</f>
        <v>55333.333333333</v>
      </c>
      <c r="AA38" s="188">
        <f>SUM(X38:X41)-SUM(J38:J41)</f>
        <v>168000</v>
      </c>
      <c r="AB38" s="85">
        <f>SUM(X38:X41)/SUM(J38:J41)</f>
        <v>1.336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0.125</v>
      </c>
      <c r="AX38" s="106">
        <v>1</v>
      </c>
      <c r="AY38" s="108">
        <f>IFERROR(AX38/AV38,"-")</f>
        <v>1</v>
      </c>
      <c r="AZ38" s="109">
        <v>60000</v>
      </c>
      <c r="BA38" s="110">
        <f>IFERROR(AZ38/AV38,"-")</f>
        <v>60000</v>
      </c>
      <c r="BB38" s="111"/>
      <c r="BC38" s="111"/>
      <c r="BD38" s="111">
        <v>1</v>
      </c>
      <c r="BE38" s="112">
        <v>2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0.375</v>
      </c>
      <c r="BP38" s="121">
        <v>1</v>
      </c>
      <c r="BQ38" s="122">
        <f>IFERROR(BP38/BN38,"-")</f>
        <v>0.33333333333333</v>
      </c>
      <c r="BR38" s="123">
        <v>71000</v>
      </c>
      <c r="BS38" s="124">
        <f>IFERROR(BR38/BN38,"-")</f>
        <v>23666.666666667</v>
      </c>
      <c r="BT38" s="125"/>
      <c r="BU38" s="125"/>
      <c r="BV38" s="125">
        <v>1</v>
      </c>
      <c r="BW38" s="126">
        <v>2</v>
      </c>
      <c r="BX38" s="127">
        <f>IF(P38=0,"",IF(BW38=0,"",(BW38/P38)))</f>
        <v>0.25</v>
      </c>
      <c r="BY38" s="128">
        <v>1</v>
      </c>
      <c r="BZ38" s="129">
        <f>IFERROR(BY38/BW38,"-")</f>
        <v>0.5</v>
      </c>
      <c r="CA38" s="130">
        <v>35000</v>
      </c>
      <c r="CB38" s="131">
        <f>IFERROR(CA38/BW38,"-")</f>
        <v>17500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3</v>
      </c>
      <c r="CP38" s="141">
        <v>166000</v>
      </c>
      <c r="CQ38" s="141">
        <v>71000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166</v>
      </c>
      <c r="C39" s="203"/>
      <c r="D39" s="203" t="s">
        <v>125</v>
      </c>
      <c r="E39" s="203" t="s">
        <v>129</v>
      </c>
      <c r="F39" s="203" t="s">
        <v>63</v>
      </c>
      <c r="G39" s="203"/>
      <c r="H39" s="90" t="s">
        <v>164</v>
      </c>
      <c r="I39" s="90"/>
      <c r="J39" s="188"/>
      <c r="K39" s="81">
        <v>10</v>
      </c>
      <c r="L39" s="81">
        <v>0</v>
      </c>
      <c r="M39" s="81">
        <v>61</v>
      </c>
      <c r="N39" s="91">
        <v>5</v>
      </c>
      <c r="O39" s="92">
        <v>0</v>
      </c>
      <c r="P39" s="93">
        <f>N39+O39</f>
        <v>5</v>
      </c>
      <c r="Q39" s="82">
        <f>IFERROR(P39/M39,"-")</f>
        <v>0.081967213114754</v>
      </c>
      <c r="R39" s="81">
        <v>1</v>
      </c>
      <c r="S39" s="81">
        <v>2</v>
      </c>
      <c r="T39" s="82">
        <f>IFERROR(S39/(O39+P39),"-")</f>
        <v>0.4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0.2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0.6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0.2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167</v>
      </c>
      <c r="C40" s="203"/>
      <c r="D40" s="203" t="s">
        <v>128</v>
      </c>
      <c r="E40" s="203" t="s">
        <v>62</v>
      </c>
      <c r="F40" s="203" t="s">
        <v>63</v>
      </c>
      <c r="G40" s="203"/>
      <c r="H40" s="90" t="s">
        <v>164</v>
      </c>
      <c r="I40" s="90"/>
      <c r="J40" s="188"/>
      <c r="K40" s="81">
        <v>22</v>
      </c>
      <c r="L40" s="81">
        <v>0</v>
      </c>
      <c r="M40" s="81">
        <v>78</v>
      </c>
      <c r="N40" s="91">
        <v>7</v>
      </c>
      <c r="O40" s="92">
        <v>0</v>
      </c>
      <c r="P40" s="93">
        <f>N40+O40</f>
        <v>7</v>
      </c>
      <c r="Q40" s="82">
        <f>IFERROR(P40/M40,"-")</f>
        <v>0.08974358974359</v>
      </c>
      <c r="R40" s="81">
        <v>4</v>
      </c>
      <c r="S40" s="81">
        <v>1</v>
      </c>
      <c r="T40" s="82">
        <f>IFERROR(S40/(O40+P40),"-")</f>
        <v>0.14285714285714</v>
      </c>
      <c r="U40" s="182"/>
      <c r="V40" s="84">
        <v>1</v>
      </c>
      <c r="W40" s="82">
        <f>IF(P40=0,"-",V40/P40)</f>
        <v>0.14285714285714</v>
      </c>
      <c r="X40" s="186">
        <v>3000</v>
      </c>
      <c r="Y40" s="187">
        <f>IFERROR(X40/P40,"-")</f>
        <v>428.57142857143</v>
      </c>
      <c r="Z40" s="187">
        <f>IFERROR(X40/V40,"-")</f>
        <v>3000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4</v>
      </c>
      <c r="BF40" s="113">
        <f>IF(P40=0,"",IF(BE40=0,"",(BE40/P40)))</f>
        <v>0.57142857142857</v>
      </c>
      <c r="BG40" s="112">
        <v>1</v>
      </c>
      <c r="BH40" s="114">
        <f>IFERROR(BG40/BE40,"-")</f>
        <v>0.25</v>
      </c>
      <c r="BI40" s="115">
        <v>3000</v>
      </c>
      <c r="BJ40" s="116">
        <f>IFERROR(BI40/BE40,"-")</f>
        <v>750</v>
      </c>
      <c r="BK40" s="117">
        <v>1</v>
      </c>
      <c r="BL40" s="117"/>
      <c r="BM40" s="117"/>
      <c r="BN40" s="119">
        <v>2</v>
      </c>
      <c r="BO40" s="120">
        <f>IF(P40=0,"",IF(BN40=0,"",(BN40/P40)))</f>
        <v>0.28571428571429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0.14285714285714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168</v>
      </c>
      <c r="C41" s="203"/>
      <c r="D41" s="203" t="s">
        <v>110</v>
      </c>
      <c r="E41" s="203" t="s">
        <v>110</v>
      </c>
      <c r="F41" s="203" t="s">
        <v>111</v>
      </c>
      <c r="G41" s="203"/>
      <c r="H41" s="90"/>
      <c r="I41" s="90"/>
      <c r="J41" s="188"/>
      <c r="K41" s="81">
        <v>325</v>
      </c>
      <c r="L41" s="81">
        <v>82</v>
      </c>
      <c r="M41" s="81">
        <v>88</v>
      </c>
      <c r="N41" s="91">
        <v>25</v>
      </c>
      <c r="O41" s="92">
        <v>0</v>
      </c>
      <c r="P41" s="93">
        <f>N41+O41</f>
        <v>25</v>
      </c>
      <c r="Q41" s="82">
        <f>IFERROR(P41/M41,"-")</f>
        <v>0.28409090909091</v>
      </c>
      <c r="R41" s="81">
        <v>14</v>
      </c>
      <c r="S41" s="81">
        <v>0</v>
      </c>
      <c r="T41" s="82">
        <f>IFERROR(S41/(O41+P41),"-")</f>
        <v>0</v>
      </c>
      <c r="U41" s="182"/>
      <c r="V41" s="84">
        <v>14</v>
      </c>
      <c r="W41" s="82">
        <f>IF(P41=0,"-",V41/P41)</f>
        <v>0.56</v>
      </c>
      <c r="X41" s="186">
        <v>499000</v>
      </c>
      <c r="Y41" s="187">
        <f>IFERROR(X41/P41,"-")</f>
        <v>19960</v>
      </c>
      <c r="Z41" s="187">
        <f>IFERROR(X41/V41,"-")</f>
        <v>35642.857142857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2</v>
      </c>
      <c r="AW41" s="107">
        <f>IF(P41=0,"",IF(AV41=0,"",(AV41/P41)))</f>
        <v>0.08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5</v>
      </c>
      <c r="BF41" s="113">
        <f>IF(P41=0,"",IF(BE41=0,"",(BE41/P41)))</f>
        <v>0.2</v>
      </c>
      <c r="BG41" s="112">
        <v>2</v>
      </c>
      <c r="BH41" s="114">
        <f>IFERROR(BG41/BE41,"-")</f>
        <v>0.4</v>
      </c>
      <c r="BI41" s="115">
        <v>49000</v>
      </c>
      <c r="BJ41" s="116">
        <f>IFERROR(BI41/BE41,"-")</f>
        <v>9800</v>
      </c>
      <c r="BK41" s="117">
        <v>1</v>
      </c>
      <c r="BL41" s="117"/>
      <c r="BM41" s="117">
        <v>1</v>
      </c>
      <c r="BN41" s="119">
        <v>8</v>
      </c>
      <c r="BO41" s="120">
        <f>IF(P41=0,"",IF(BN41=0,"",(BN41/P41)))</f>
        <v>0.32</v>
      </c>
      <c r="BP41" s="121">
        <v>4</v>
      </c>
      <c r="BQ41" s="122">
        <f>IFERROR(BP41/BN41,"-")</f>
        <v>0.5</v>
      </c>
      <c r="BR41" s="123">
        <v>46000</v>
      </c>
      <c r="BS41" s="124">
        <f>IFERROR(BR41/BN41,"-")</f>
        <v>5750</v>
      </c>
      <c r="BT41" s="125">
        <v>2</v>
      </c>
      <c r="BU41" s="125">
        <v>1</v>
      </c>
      <c r="BV41" s="125">
        <v>1</v>
      </c>
      <c r="BW41" s="126">
        <v>7</v>
      </c>
      <c r="BX41" s="127">
        <f>IF(P41=0,"",IF(BW41=0,"",(BW41/P41)))</f>
        <v>0.28</v>
      </c>
      <c r="BY41" s="128">
        <v>5</v>
      </c>
      <c r="BZ41" s="129">
        <f>IFERROR(BY41/BW41,"-")</f>
        <v>0.71428571428571</v>
      </c>
      <c r="CA41" s="130">
        <v>140000</v>
      </c>
      <c r="CB41" s="131">
        <f>IFERROR(CA41/BW41,"-")</f>
        <v>20000</v>
      </c>
      <c r="CC41" s="132">
        <v>1</v>
      </c>
      <c r="CD41" s="132">
        <v>1</v>
      </c>
      <c r="CE41" s="132">
        <v>3</v>
      </c>
      <c r="CF41" s="133">
        <v>3</v>
      </c>
      <c r="CG41" s="134">
        <f>IF(P41=0,"",IF(CF41=0,"",(CF41/P41)))</f>
        <v>0.12</v>
      </c>
      <c r="CH41" s="135">
        <v>3</v>
      </c>
      <c r="CI41" s="136">
        <f>IFERROR(CH41/CF41,"-")</f>
        <v>1</v>
      </c>
      <c r="CJ41" s="137">
        <v>264000</v>
      </c>
      <c r="CK41" s="138">
        <f>IFERROR(CJ41/CF41,"-")</f>
        <v>88000</v>
      </c>
      <c r="CL41" s="139">
        <v>1</v>
      </c>
      <c r="CM41" s="139"/>
      <c r="CN41" s="139">
        <v>2</v>
      </c>
      <c r="CO41" s="140">
        <v>14</v>
      </c>
      <c r="CP41" s="141">
        <v>499000</v>
      </c>
      <c r="CQ41" s="141">
        <v>221000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</v>
      </c>
      <c r="B42" s="203" t="s">
        <v>169</v>
      </c>
      <c r="C42" s="203"/>
      <c r="D42" s="203" t="s">
        <v>78</v>
      </c>
      <c r="E42" s="203" t="s">
        <v>79</v>
      </c>
      <c r="F42" s="203" t="s">
        <v>63</v>
      </c>
      <c r="G42" s="203" t="s">
        <v>170</v>
      </c>
      <c r="H42" s="90" t="s">
        <v>65</v>
      </c>
      <c r="I42" s="90" t="s">
        <v>171</v>
      </c>
      <c r="J42" s="188">
        <v>50000</v>
      </c>
      <c r="K42" s="81">
        <v>6</v>
      </c>
      <c r="L42" s="81">
        <v>0</v>
      </c>
      <c r="M42" s="81">
        <v>18</v>
      </c>
      <c r="N42" s="91">
        <v>2</v>
      </c>
      <c r="O42" s="92">
        <v>0</v>
      </c>
      <c r="P42" s="93">
        <f>N42+O42</f>
        <v>2</v>
      </c>
      <c r="Q42" s="82">
        <f>IFERROR(P42/M42,"-")</f>
        <v>0.11111111111111</v>
      </c>
      <c r="R42" s="81">
        <v>0</v>
      </c>
      <c r="S42" s="81">
        <v>1</v>
      </c>
      <c r="T42" s="82">
        <f>IFERROR(S42/(O42+P42),"-")</f>
        <v>0.5</v>
      </c>
      <c r="U42" s="182">
        <f>IFERROR(J42/SUM(P42:P43),"-")</f>
        <v>12500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0</v>
      </c>
      <c r="AB42" s="85">
        <f>SUM(X42:X43)/SUM(J42:J43)</f>
        <v>1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0.5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172</v>
      </c>
      <c r="C43" s="203"/>
      <c r="D43" s="203" t="s">
        <v>78</v>
      </c>
      <c r="E43" s="203" t="s">
        <v>79</v>
      </c>
      <c r="F43" s="203" t="s">
        <v>111</v>
      </c>
      <c r="G43" s="203"/>
      <c r="H43" s="90"/>
      <c r="I43" s="90"/>
      <c r="J43" s="188"/>
      <c r="K43" s="81">
        <v>10</v>
      </c>
      <c r="L43" s="81">
        <v>9</v>
      </c>
      <c r="M43" s="81">
        <v>2</v>
      </c>
      <c r="N43" s="91">
        <v>2</v>
      </c>
      <c r="O43" s="92">
        <v>0</v>
      </c>
      <c r="P43" s="93">
        <f>N43+O43</f>
        <v>2</v>
      </c>
      <c r="Q43" s="82">
        <f>IFERROR(P43/M43,"-")</f>
        <v>1</v>
      </c>
      <c r="R43" s="81">
        <v>1</v>
      </c>
      <c r="S43" s="81">
        <v>1</v>
      </c>
      <c r="T43" s="82">
        <f>IFERROR(S43/(O43+P43),"-")</f>
        <v>0.5</v>
      </c>
      <c r="U43" s="182"/>
      <c r="V43" s="84">
        <v>2</v>
      </c>
      <c r="W43" s="82">
        <f>IF(P43=0,"-",V43/P43)</f>
        <v>1</v>
      </c>
      <c r="X43" s="186">
        <v>50000</v>
      </c>
      <c r="Y43" s="187">
        <f>IFERROR(X43/P43,"-")</f>
        <v>25000</v>
      </c>
      <c r="Z43" s="187">
        <f>IFERROR(X43/V43,"-")</f>
        <v>25000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1</v>
      </c>
      <c r="BY43" s="128">
        <v>2</v>
      </c>
      <c r="BZ43" s="129">
        <f>IFERROR(BY43/BW43,"-")</f>
        <v>1</v>
      </c>
      <c r="CA43" s="130">
        <v>50000</v>
      </c>
      <c r="CB43" s="131">
        <f>IFERROR(CA43/BW43,"-")</f>
        <v>25000</v>
      </c>
      <c r="CC43" s="132">
        <v>1</v>
      </c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50000</v>
      </c>
      <c r="CQ43" s="141">
        <v>45000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1.4</v>
      </c>
      <c r="B44" s="203" t="s">
        <v>173</v>
      </c>
      <c r="C44" s="203"/>
      <c r="D44" s="203" t="s">
        <v>61</v>
      </c>
      <c r="E44" s="203" t="s">
        <v>126</v>
      </c>
      <c r="F44" s="203" t="s">
        <v>63</v>
      </c>
      <c r="G44" s="203" t="s">
        <v>170</v>
      </c>
      <c r="H44" s="90" t="s">
        <v>65</v>
      </c>
      <c r="I44" s="90" t="s">
        <v>174</v>
      </c>
      <c r="J44" s="188">
        <v>50000</v>
      </c>
      <c r="K44" s="81">
        <v>5</v>
      </c>
      <c r="L44" s="81">
        <v>0</v>
      </c>
      <c r="M44" s="81">
        <v>33</v>
      </c>
      <c r="N44" s="91">
        <v>3</v>
      </c>
      <c r="O44" s="92">
        <v>0</v>
      </c>
      <c r="P44" s="93">
        <f>N44+O44</f>
        <v>3</v>
      </c>
      <c r="Q44" s="82">
        <f>IFERROR(P44/M44,"-")</f>
        <v>0.090909090909091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12500</v>
      </c>
      <c r="V44" s="84">
        <v>1</v>
      </c>
      <c r="W44" s="82">
        <f>IF(P44=0,"-",V44/P44)</f>
        <v>0.33333333333333</v>
      </c>
      <c r="X44" s="186">
        <v>70000</v>
      </c>
      <c r="Y44" s="187">
        <f>IFERROR(X44/P44,"-")</f>
        <v>23333.333333333</v>
      </c>
      <c r="Z44" s="187">
        <f>IFERROR(X44/V44,"-")</f>
        <v>70000</v>
      </c>
      <c r="AA44" s="188">
        <f>SUM(X44:X45)-SUM(J44:J45)</f>
        <v>20000</v>
      </c>
      <c r="AB44" s="85">
        <f>SUM(X44:X45)/SUM(J44:J45)</f>
        <v>1.4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2</v>
      </c>
      <c r="BX44" s="127">
        <f>IF(P44=0,"",IF(BW44=0,"",(BW44/P44)))</f>
        <v>0.66666666666667</v>
      </c>
      <c r="BY44" s="128">
        <v>1</v>
      </c>
      <c r="BZ44" s="129">
        <f>IFERROR(BY44/BW44,"-")</f>
        <v>0.5</v>
      </c>
      <c r="CA44" s="130">
        <v>70000</v>
      </c>
      <c r="CB44" s="131">
        <f>IFERROR(CA44/BW44,"-")</f>
        <v>35000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70000</v>
      </c>
      <c r="CQ44" s="141">
        <v>70000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175</v>
      </c>
      <c r="C45" s="203"/>
      <c r="D45" s="203" t="s">
        <v>61</v>
      </c>
      <c r="E45" s="203" t="s">
        <v>126</v>
      </c>
      <c r="F45" s="203" t="s">
        <v>111</v>
      </c>
      <c r="G45" s="203"/>
      <c r="H45" s="90"/>
      <c r="I45" s="90"/>
      <c r="J45" s="188"/>
      <c r="K45" s="81">
        <v>34</v>
      </c>
      <c r="L45" s="81">
        <v>18</v>
      </c>
      <c r="M45" s="81">
        <v>3</v>
      </c>
      <c r="N45" s="91">
        <v>1</v>
      </c>
      <c r="O45" s="92">
        <v>0</v>
      </c>
      <c r="P45" s="93">
        <f>N45+O45</f>
        <v>1</v>
      </c>
      <c r="Q45" s="82">
        <f>IFERROR(P45/M45,"-")</f>
        <v>0.33333333333333</v>
      </c>
      <c r="R45" s="81">
        <v>0</v>
      </c>
      <c r="S45" s="81">
        <v>1</v>
      </c>
      <c r="T45" s="82">
        <f>IFERROR(S45/(O45+P45),"-")</f>
        <v>1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1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30"/>
      <c r="B46" s="87"/>
      <c r="C46" s="88"/>
      <c r="D46" s="88"/>
      <c r="E46" s="88"/>
      <c r="F46" s="89"/>
      <c r="G46" s="90"/>
      <c r="H46" s="90"/>
      <c r="I46" s="90"/>
      <c r="J46" s="192"/>
      <c r="K46" s="34"/>
      <c r="L46" s="34"/>
      <c r="M46" s="31"/>
      <c r="N46" s="23"/>
      <c r="O46" s="23"/>
      <c r="P46" s="23"/>
      <c r="Q46" s="33"/>
      <c r="R46" s="32"/>
      <c r="S46" s="23"/>
      <c r="T46" s="32"/>
      <c r="U46" s="183"/>
      <c r="V46" s="25"/>
      <c r="W46" s="25"/>
      <c r="X46" s="189"/>
      <c r="Y46" s="189"/>
      <c r="Z46" s="189"/>
      <c r="AA46" s="189"/>
      <c r="AB46" s="33"/>
      <c r="AC46" s="59"/>
      <c r="AD46" s="63"/>
      <c r="AE46" s="64"/>
      <c r="AF46" s="63"/>
      <c r="AG46" s="67"/>
      <c r="AH46" s="68"/>
      <c r="AI46" s="69"/>
      <c r="AJ46" s="70"/>
      <c r="AK46" s="70"/>
      <c r="AL46" s="70"/>
      <c r="AM46" s="63"/>
      <c r="AN46" s="64"/>
      <c r="AO46" s="63"/>
      <c r="AP46" s="67"/>
      <c r="AQ46" s="68"/>
      <c r="AR46" s="69"/>
      <c r="AS46" s="70"/>
      <c r="AT46" s="70"/>
      <c r="AU46" s="70"/>
      <c r="AV46" s="63"/>
      <c r="AW46" s="64"/>
      <c r="AX46" s="63"/>
      <c r="AY46" s="67"/>
      <c r="AZ46" s="68"/>
      <c r="BA46" s="69"/>
      <c r="BB46" s="70"/>
      <c r="BC46" s="70"/>
      <c r="BD46" s="70"/>
      <c r="BE46" s="63"/>
      <c r="BF46" s="64"/>
      <c r="BG46" s="63"/>
      <c r="BH46" s="67"/>
      <c r="BI46" s="68"/>
      <c r="BJ46" s="69"/>
      <c r="BK46" s="70"/>
      <c r="BL46" s="70"/>
      <c r="BM46" s="70"/>
      <c r="BN46" s="65"/>
      <c r="BO46" s="66"/>
      <c r="BP46" s="63"/>
      <c r="BQ46" s="67"/>
      <c r="BR46" s="68"/>
      <c r="BS46" s="69"/>
      <c r="BT46" s="70"/>
      <c r="BU46" s="70"/>
      <c r="BV46" s="70"/>
      <c r="BW46" s="65"/>
      <c r="BX46" s="66"/>
      <c r="BY46" s="63"/>
      <c r="BZ46" s="67"/>
      <c r="CA46" s="68"/>
      <c r="CB46" s="69"/>
      <c r="CC46" s="70"/>
      <c r="CD46" s="70"/>
      <c r="CE46" s="70"/>
      <c r="CF46" s="65"/>
      <c r="CG46" s="66"/>
      <c r="CH46" s="63"/>
      <c r="CI46" s="67"/>
      <c r="CJ46" s="68"/>
      <c r="CK46" s="69"/>
      <c r="CL46" s="70"/>
      <c r="CM46" s="70"/>
      <c r="CN46" s="70"/>
      <c r="CO46" s="71"/>
      <c r="CP46" s="68"/>
      <c r="CQ46" s="68"/>
      <c r="CR46" s="68"/>
      <c r="CS46" s="72"/>
    </row>
    <row r="47" spans="1:98">
      <c r="A47" s="30"/>
      <c r="B47" s="37"/>
      <c r="C47" s="21"/>
      <c r="D47" s="21"/>
      <c r="E47" s="21"/>
      <c r="F47" s="22"/>
      <c r="G47" s="36"/>
      <c r="H47" s="36"/>
      <c r="I47" s="75"/>
      <c r="J47" s="193"/>
      <c r="K47" s="34"/>
      <c r="L47" s="34"/>
      <c r="M47" s="31"/>
      <c r="N47" s="23"/>
      <c r="O47" s="23"/>
      <c r="P47" s="23"/>
      <c r="Q47" s="33"/>
      <c r="R47" s="32"/>
      <c r="S47" s="23"/>
      <c r="T47" s="32"/>
      <c r="U47" s="183"/>
      <c r="V47" s="25"/>
      <c r="W47" s="25"/>
      <c r="X47" s="189"/>
      <c r="Y47" s="189"/>
      <c r="Z47" s="189"/>
      <c r="AA47" s="189"/>
      <c r="AB47" s="33"/>
      <c r="AC47" s="61"/>
      <c r="AD47" s="63"/>
      <c r="AE47" s="64"/>
      <c r="AF47" s="63"/>
      <c r="AG47" s="67"/>
      <c r="AH47" s="68"/>
      <c r="AI47" s="69"/>
      <c r="AJ47" s="70"/>
      <c r="AK47" s="70"/>
      <c r="AL47" s="70"/>
      <c r="AM47" s="63"/>
      <c r="AN47" s="64"/>
      <c r="AO47" s="63"/>
      <c r="AP47" s="67"/>
      <c r="AQ47" s="68"/>
      <c r="AR47" s="69"/>
      <c r="AS47" s="70"/>
      <c r="AT47" s="70"/>
      <c r="AU47" s="70"/>
      <c r="AV47" s="63"/>
      <c r="AW47" s="64"/>
      <c r="AX47" s="63"/>
      <c r="AY47" s="67"/>
      <c r="AZ47" s="68"/>
      <c r="BA47" s="69"/>
      <c r="BB47" s="70"/>
      <c r="BC47" s="70"/>
      <c r="BD47" s="70"/>
      <c r="BE47" s="63"/>
      <c r="BF47" s="64"/>
      <c r="BG47" s="63"/>
      <c r="BH47" s="67"/>
      <c r="BI47" s="68"/>
      <c r="BJ47" s="69"/>
      <c r="BK47" s="70"/>
      <c r="BL47" s="70"/>
      <c r="BM47" s="70"/>
      <c r="BN47" s="65"/>
      <c r="BO47" s="66"/>
      <c r="BP47" s="63"/>
      <c r="BQ47" s="67"/>
      <c r="BR47" s="68"/>
      <c r="BS47" s="69"/>
      <c r="BT47" s="70"/>
      <c r="BU47" s="70"/>
      <c r="BV47" s="70"/>
      <c r="BW47" s="65"/>
      <c r="BX47" s="66"/>
      <c r="BY47" s="63"/>
      <c r="BZ47" s="67"/>
      <c r="CA47" s="68"/>
      <c r="CB47" s="69"/>
      <c r="CC47" s="70"/>
      <c r="CD47" s="70"/>
      <c r="CE47" s="70"/>
      <c r="CF47" s="65"/>
      <c r="CG47" s="66"/>
      <c r="CH47" s="63"/>
      <c r="CI47" s="67"/>
      <c r="CJ47" s="68"/>
      <c r="CK47" s="69"/>
      <c r="CL47" s="70"/>
      <c r="CM47" s="70"/>
      <c r="CN47" s="70"/>
      <c r="CO47" s="71"/>
      <c r="CP47" s="68"/>
      <c r="CQ47" s="68"/>
      <c r="CR47" s="68"/>
      <c r="CS47" s="72"/>
    </row>
    <row r="48" spans="1:98">
      <c r="A48" s="19">
        <f>AB48</f>
        <v>2.2531343283582</v>
      </c>
      <c r="B48" s="39"/>
      <c r="C48" s="39"/>
      <c r="D48" s="39"/>
      <c r="E48" s="39"/>
      <c r="F48" s="39"/>
      <c r="G48" s="40" t="s">
        <v>176</v>
      </c>
      <c r="H48" s="40"/>
      <c r="I48" s="40"/>
      <c r="J48" s="190">
        <f>SUM(J6:J47)</f>
        <v>1675000</v>
      </c>
      <c r="K48" s="41">
        <f>SUM(K6:K47)</f>
        <v>1345</v>
      </c>
      <c r="L48" s="41">
        <f>SUM(L6:L47)</f>
        <v>458</v>
      </c>
      <c r="M48" s="41">
        <f>SUM(M6:M47)</f>
        <v>1711</v>
      </c>
      <c r="N48" s="41">
        <f>SUM(N6:N47)</f>
        <v>171</v>
      </c>
      <c r="O48" s="41">
        <f>SUM(O6:O47)</f>
        <v>1</v>
      </c>
      <c r="P48" s="41">
        <f>SUM(P6:P47)</f>
        <v>172</v>
      </c>
      <c r="Q48" s="42">
        <f>IFERROR(P48/M48,"-")</f>
        <v>0.10052600818235</v>
      </c>
      <c r="R48" s="78">
        <f>SUM(R6:R47)</f>
        <v>86</v>
      </c>
      <c r="S48" s="78">
        <f>SUM(S6:S47)</f>
        <v>29</v>
      </c>
      <c r="T48" s="42">
        <f>IFERROR(R48/P48,"-")</f>
        <v>0.5</v>
      </c>
      <c r="U48" s="184">
        <f>IFERROR(J48/P48,"-")</f>
        <v>9738.3720930233</v>
      </c>
      <c r="V48" s="44">
        <f>SUM(V6:V47)</f>
        <v>64</v>
      </c>
      <c r="W48" s="42">
        <f>IFERROR(V48/P48,"-")</f>
        <v>0.37209302325581</v>
      </c>
      <c r="X48" s="190">
        <f>SUM(X6:X47)</f>
        <v>3774000</v>
      </c>
      <c r="Y48" s="190">
        <f>IFERROR(X48/P48,"-")</f>
        <v>21941.860465116</v>
      </c>
      <c r="Z48" s="190">
        <f>IFERROR(X48/V48,"-")</f>
        <v>58968.75</v>
      </c>
      <c r="AA48" s="190">
        <f>X48-J48</f>
        <v>2099000</v>
      </c>
      <c r="AB48" s="47">
        <f>X48/J48</f>
        <v>2.2531343283582</v>
      </c>
      <c r="AC48" s="60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5"/>
    <mergeCell ref="J20:J25"/>
    <mergeCell ref="U20:U25"/>
    <mergeCell ref="AA20:AA25"/>
    <mergeCell ref="AB20:AB25"/>
    <mergeCell ref="A26:A33"/>
    <mergeCell ref="J26:J33"/>
    <mergeCell ref="U26:U33"/>
    <mergeCell ref="AA26:AA33"/>
    <mergeCell ref="AB26:AB33"/>
    <mergeCell ref="A34:A37"/>
    <mergeCell ref="J34:J37"/>
    <mergeCell ref="U34:U37"/>
    <mergeCell ref="AA34:AA37"/>
    <mergeCell ref="AB34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