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<sst xmlns="http://schemas.openxmlformats.org/spreadsheetml/2006/main" uniqueCount="146">
  <si>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</si>
  <si>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</si>
  <si>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</si>
  <si>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</si>
  <si>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</si>
  <si>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</si>
  <si>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</si>
  <si>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</si>
  <si>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</si>
  <si>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</si>
  <si>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</si>
  <si>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</si>
  <si>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</si>
  <si>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</si>
  <si>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</si>
  <si>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</si>
  <si>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</si>
  <si>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</si>
  <si>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</si>
  <si>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</si>
  <si>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</si>
  <si>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</si>
  <si>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</si>
  <si>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</si>
  <si>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</si>
  <si>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</si>
  <si>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</si>
  <si>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</si>
  <si>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</si>
  <si>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</si>
  <si>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</si>
  <si>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</si>
  <si>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</si>
  <si>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</si>
  <si>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</si>
  <si>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</si>
  <si>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</si>
  <si>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</si>
  <si>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</si>
  <si>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</si>
  <si>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</si>
  <si>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</si>
  <si>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</si>
  <si>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</si>
  <si>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</si>
  <si>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</si>
  <si>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</si>
  <si>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</si>
  <si>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</si>
  <si>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</si>
  <si>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</si>
  <si>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</si>
  <si>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</si>
  <si>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</si>
  <si>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</si>
  <si>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</si>
  <si>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</si>
  <si>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</si>
  <si>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</si>
  <si>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</si>
  <si>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</si>
  <si>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sd1306</t>
  </si>
  <si>
    <t>みすず学園版</t>
  </si>
  <si>
    <t>男の夢をかなえます 超美熟女から逆指名</t>
  </si>
  <si>
    <t>lp02</t>
  </si>
  <si>
    <t>スポーツ報知関東</t>
  </si>
  <si>
    <t>全5段つかみ4回</t>
  </si>
  <si>
    <t>3月05日(木)</t>
  </si>
  <si>
    <t>sd1307</t>
  </si>
  <si>
    <t>アメコミ版</t>
  </si>
  <si>
    <t>長年ずっと悩んでたあの時ダメ元で始めてよかった</t>
  </si>
  <si>
    <t>sd1308</t>
  </si>
  <si>
    <t>C版</t>
  </si>
  <si>
    <t>60歳で出会いデビュー 全力でサポートします</t>
  </si>
  <si>
    <t>sd1309</t>
  </si>
  <si>
    <t>熟女版</t>
  </si>
  <si>
    <t>求む50歳以上の女性と</t>
  </si>
  <si>
    <t>sd1310</t>
  </si>
  <si>
    <t>(空電共通)</t>
  </si>
  <si>
    <t>空電</t>
  </si>
  <si>
    <t>空電 (共通)</t>
  </si>
  <si>
    <t>sd1311</t>
  </si>
  <si>
    <t>①新版</t>
  </si>
  <si>
    <t>113「プロのコンシェルジュが出会いをサポート！あなた好みの女性を写真から探せます」</t>
  </si>
  <si>
    <t>サンスポ関東</t>
  </si>
  <si>
    <t>半2段・半3段つかみ10段保証</t>
  </si>
  <si>
    <t>1～10日</t>
  </si>
  <si>
    <t>sd1312</t>
  </si>
  <si>
    <t>②右女３</t>
  </si>
  <si>
    <t>111「急げ！今か今かと美熟女が男を待っています」</t>
  </si>
  <si>
    <t>11～20日</t>
  </si>
  <si>
    <t>sd1313</t>
  </si>
  <si>
    <t>③旧デイリー風</t>
  </si>
  <si>
    <t>112「女性から誘われて男の自信復活！」</t>
  </si>
  <si>
    <t>21～31日</t>
  </si>
  <si>
    <t>sd1314</t>
  </si>
  <si>
    <t>sd1315</t>
  </si>
  <si>
    <t>サンスポ関西</t>
  </si>
  <si>
    <t>sd1316</t>
  </si>
  <si>
    <t>sd1317</t>
  </si>
  <si>
    <t>sd1318</t>
  </si>
  <si>
    <t>sd1319</t>
  </si>
  <si>
    <t>①右女３</t>
  </si>
  <si>
    <t>スポニチ関東</t>
  </si>
  <si>
    <t>半2段つかみ20段保証</t>
  </si>
  <si>
    <t>20段保証</t>
  </si>
  <si>
    <t>sd1320</t>
  </si>
  <si>
    <t>②旧デイリー風</t>
  </si>
  <si>
    <t>sd1321</t>
  </si>
  <si>
    <t>③新版</t>
  </si>
  <si>
    <t>sd1322</t>
  </si>
  <si>
    <t>④求人風</t>
  </si>
  <si>
    <t>114「1日1回、新鮮出会い！隙間時間に少しだけでOK」</t>
  </si>
  <si>
    <t>sd1323</t>
  </si>
  <si>
    <t>sd1324</t>
  </si>
  <si>
    <t>ニッカン西部</t>
  </si>
  <si>
    <t>sd1325</t>
  </si>
  <si>
    <t>sd1326</t>
  </si>
  <si>
    <t>sd1327</t>
  </si>
  <si>
    <t>sd1328</t>
  </si>
  <si>
    <t>記事風版</t>
  </si>
  <si>
    <t>求む！50歳以上の女性好き男性</t>
  </si>
  <si>
    <t>中京スポーツ</t>
  </si>
  <si>
    <t>4C終面全5段</t>
  </si>
  <si>
    <t>3月28日(土)</t>
  </si>
  <si>
    <t>sd1329</t>
  </si>
  <si>
    <t>sd1330</t>
  </si>
  <si>
    <t>全5段</t>
  </si>
  <si>
    <t>3月13日(金)</t>
  </si>
  <si>
    <t>sd1331</t>
  </si>
  <si>
    <t>sd1332</t>
  </si>
  <si>
    <t>東スポ・大スポ・九スポ・中京</t>
  </si>
  <si>
    <t>記事枠</t>
  </si>
  <si>
    <t>3月26日(木)</t>
  </si>
  <si>
    <t>sd1333</t>
  </si>
  <si>
    <t>新聞 TOTAL</t>
  </si>
  <si>
    <t>●雑誌 広告</t>
  </si>
  <si>
    <t>dz094</t>
  </si>
  <si>
    <t>光文社</t>
  </si>
  <si>
    <t>1604FLASH</t>
  </si>
  <si>
    <t>求む！女性が好きな男性</t>
  </si>
  <si>
    <t>FLASH</t>
  </si>
  <si>
    <t>1C2P</t>
  </si>
  <si>
    <t>3月17日(火)</t>
  </si>
  <si>
    <t>dz095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</si>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</sst>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28</v>
      </c>
      <c r="D6" s="195">
        <v>1815000</v>
      </c>
      <c r="E6" s="81">
        <v>914</v>
      </c>
      <c r="F6" s="81">
        <v>360</v>
      </c>
      <c r="G6" s="81">
        <v>1350</v>
      </c>
      <c r="H6" s="91">
        <v>168</v>
      </c>
      <c r="I6" s="92">
        <v>1</v>
      </c>
      <c r="J6" s="145">
        <f>H6+I6</f>
        <v>169</v>
      </c>
      <c r="K6" s="82">
        <f>IFERROR(J6/G6,"-")</f>
        <v>0.12518518518519</v>
      </c>
      <c r="L6" s="81">
        <v>75</v>
      </c>
      <c r="M6" s="81">
        <v>29</v>
      </c>
      <c r="N6" s="82">
        <f>IFERROR(L6/J6,"-")</f>
        <v>0.44378698224852</v>
      </c>
      <c r="O6" s="83">
        <f>IFERROR(D6/J6,"-")</f>
        <v>10739.644970414</v>
      </c>
      <c r="P6" s="84">
        <v>65</v>
      </c>
      <c r="Q6" s="82">
        <f>IFERROR(P6/J6,"-")</f>
        <v>0.38461538461538</v>
      </c>
      <c r="R6" s="200">
        <v>4118000</v>
      </c>
      <c r="S6" s="201">
        <f>IFERROR(R6/J6,"-")</f>
        <v>24366.863905325</v>
      </c>
      <c r="T6" s="201">
        <f>IFERROR(R6/P6,"-")</f>
        <v>63353.846153846</v>
      </c>
      <c r="U6" s="195">
        <f>IFERROR(R6-D6,"-")</f>
        <v>2303000</v>
      </c>
      <c r="V6" s="85">
        <f>R6/D6</f>
        <v>2.268870523416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400000</v>
      </c>
      <c r="E7" s="81">
        <v>84</v>
      </c>
      <c r="F7" s="81">
        <v>32</v>
      </c>
      <c r="G7" s="81">
        <v>100</v>
      </c>
      <c r="H7" s="91">
        <v>22</v>
      </c>
      <c r="I7" s="92">
        <v>2</v>
      </c>
      <c r="J7" s="145">
        <f>H7+I7</f>
        <v>24</v>
      </c>
      <c r="K7" s="82">
        <f>IFERROR(J7/G7,"-")</f>
        <v>0.24</v>
      </c>
      <c r="L7" s="81">
        <v>9</v>
      </c>
      <c r="M7" s="81">
        <v>3</v>
      </c>
      <c r="N7" s="82">
        <f>IFERROR(L7/J7,"-")</f>
        <v>0.375</v>
      </c>
      <c r="O7" s="83">
        <f>IFERROR(D7/J7,"-")</f>
        <v>16666.666666667</v>
      </c>
      <c r="P7" s="84">
        <v>5</v>
      </c>
      <c r="Q7" s="82">
        <f>IFERROR(P7/J7,"-")</f>
        <v>0.20833333333333</v>
      </c>
      <c r="R7" s="200">
        <v>109000</v>
      </c>
      <c r="S7" s="201">
        <f>IFERROR(R7/J7,"-")</f>
        <v>4541.6666666667</v>
      </c>
      <c r="T7" s="201">
        <f>IFERROR(R7/P7,"-")</f>
        <v>21800</v>
      </c>
      <c r="U7" s="195">
        <f>IFERROR(R7-D7,"-")</f>
        <v>-291000</v>
      </c>
      <c r="V7" s="85">
        <f>R7/D7</f>
        <v>0.2725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2215000</v>
      </c>
      <c r="E10" s="41">
        <f>SUM(E6:E8)</f>
        <v>998</v>
      </c>
      <c r="F10" s="41">
        <f>SUM(F6:F8)</f>
        <v>392</v>
      </c>
      <c r="G10" s="41">
        <f>SUM(G6:G8)</f>
        <v>1450</v>
      </c>
      <c r="H10" s="41">
        <f>SUM(H6:H8)</f>
        <v>190</v>
      </c>
      <c r="I10" s="41">
        <f>SUM(I6:I8)</f>
        <v>3</v>
      </c>
      <c r="J10" s="41">
        <f>SUM(J6:J8)</f>
        <v>193</v>
      </c>
      <c r="K10" s="42">
        <f>IFERROR(J10/G10,"-")</f>
        <v>0.13310344827586</v>
      </c>
      <c r="L10" s="78">
        <f>SUM(L6:L8)</f>
        <v>84</v>
      </c>
      <c r="M10" s="78">
        <f>SUM(M6:M8)</f>
        <v>32</v>
      </c>
      <c r="N10" s="42">
        <f>IFERROR(L10/J10,"-")</f>
        <v>0.43523316062176</v>
      </c>
      <c r="O10" s="43">
        <f>IFERROR(D10/J10,"-")</f>
        <v>11476.683937824</v>
      </c>
      <c r="P10" s="44">
        <f>SUM(P6:P8)</f>
        <v>70</v>
      </c>
      <c r="Q10" s="42">
        <f>IFERROR(P10/J10,"-")</f>
        <v>0.36269430051813</v>
      </c>
      <c r="R10" s="45">
        <f>SUM(R6:R8)</f>
        <v>4227000</v>
      </c>
      <c r="S10" s="45">
        <f>IFERROR(R10/J10,"-")</f>
        <v>21901.554404145</v>
      </c>
      <c r="T10" s="45">
        <f>IFERROR(R10/P10,"-")</f>
        <v>60385.714285714</v>
      </c>
      <c r="U10" s="46">
        <f>SUM(U6:U8)</f>
        <v>2012000</v>
      </c>
      <c r="V10" s="47">
        <f>IFERROR(R10/D10,"-")</f>
        <v>1.9083521444695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1.0057692307692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520000</v>
      </c>
      <c r="K6" s="81">
        <v>7</v>
      </c>
      <c r="L6" s="81">
        <v>0</v>
      </c>
      <c r="M6" s="81">
        <v>40</v>
      </c>
      <c r="N6" s="91">
        <v>4</v>
      </c>
      <c r="O6" s="92">
        <v>0</v>
      </c>
      <c r="P6" s="93">
        <f>N6+O6</f>
        <v>4</v>
      </c>
      <c r="Q6" s="82">
        <f>IFERROR(P6/M6,"-")</f>
        <v>0.1</v>
      </c>
      <c r="R6" s="81">
        <v>1</v>
      </c>
      <c r="S6" s="81">
        <v>1</v>
      </c>
      <c r="T6" s="82">
        <f>IFERROR(S6/(O6+P6),"-")</f>
        <v>0.25</v>
      </c>
      <c r="U6" s="182">
        <f>IFERROR(J6/SUM(P6:P10),"-")</f>
        <v>14054.054054054</v>
      </c>
      <c r="V6" s="84">
        <v>1</v>
      </c>
      <c r="W6" s="82">
        <f>IF(P6=0,"-",V6/P6)</f>
        <v>0.25</v>
      </c>
      <c r="X6" s="186">
        <v>18000</v>
      </c>
      <c r="Y6" s="187">
        <f>IFERROR(X6/P6,"-")</f>
        <v>4500</v>
      </c>
      <c r="Z6" s="187">
        <f>IFERROR(X6/V6,"-")</f>
        <v>18000</v>
      </c>
      <c r="AA6" s="188">
        <f>SUM(X6:X10)-SUM(J6:J10)</f>
        <v>3000</v>
      </c>
      <c r="AB6" s="85">
        <f>SUM(X6:X10)/SUM(J6:J10)</f>
        <v>1.0057692307692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0.25</v>
      </c>
      <c r="BP6" s="121">
        <v>1</v>
      </c>
      <c r="BQ6" s="122">
        <f>IFERROR(BP6/BN6,"-")</f>
        <v>1</v>
      </c>
      <c r="BR6" s="123">
        <v>18000</v>
      </c>
      <c r="BS6" s="124">
        <f>IFERROR(BR6/BN6,"-")</f>
        <v>18000</v>
      </c>
      <c r="BT6" s="125"/>
      <c r="BU6" s="125"/>
      <c r="BV6" s="125">
        <v>1</v>
      </c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18000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90"/>
      <c r="J7" s="188"/>
      <c r="K7" s="81">
        <v>8</v>
      </c>
      <c r="L7" s="81">
        <v>0</v>
      </c>
      <c r="M7" s="81">
        <v>38</v>
      </c>
      <c r="N7" s="91">
        <v>2</v>
      </c>
      <c r="O7" s="92">
        <v>0</v>
      </c>
      <c r="P7" s="93">
        <f>N7+O7</f>
        <v>2</v>
      </c>
      <c r="Q7" s="82">
        <f>IFERROR(P7/M7,"-")</f>
        <v>0.052631578947368</v>
      </c>
      <c r="R7" s="81">
        <v>1</v>
      </c>
      <c r="S7" s="81">
        <v>1</v>
      </c>
      <c r="T7" s="82">
        <f>IFERROR(S7/(O7+P7),"-")</f>
        <v>0.5</v>
      </c>
      <c r="U7" s="182"/>
      <c r="V7" s="84">
        <v>1</v>
      </c>
      <c r="W7" s="82">
        <f>IF(P7=0,"-",V7/P7)</f>
        <v>0.5</v>
      </c>
      <c r="X7" s="186">
        <v>3000</v>
      </c>
      <c r="Y7" s="187">
        <f>IFERROR(X7/P7,"-")</f>
        <v>1500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1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 t="s">
        <v>65</v>
      </c>
      <c r="H8" s="90" t="s">
        <v>66</v>
      </c>
      <c r="I8" s="90"/>
      <c r="J8" s="188"/>
      <c r="K8" s="81">
        <v>10</v>
      </c>
      <c r="L8" s="81">
        <v>0</v>
      </c>
      <c r="M8" s="81">
        <v>61</v>
      </c>
      <c r="N8" s="91">
        <v>2</v>
      </c>
      <c r="O8" s="92">
        <v>0</v>
      </c>
      <c r="P8" s="93">
        <f>N8+O8</f>
        <v>2</v>
      </c>
      <c r="Q8" s="82">
        <f>IFERROR(P8/M8,"-")</f>
        <v>0.032786885245902</v>
      </c>
      <c r="R8" s="81">
        <v>0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76</v>
      </c>
      <c r="F9" s="203" t="s">
        <v>64</v>
      </c>
      <c r="G9" s="203" t="s">
        <v>65</v>
      </c>
      <c r="H9" s="90" t="s">
        <v>66</v>
      </c>
      <c r="I9" s="90"/>
      <c r="J9" s="188"/>
      <c r="K9" s="81">
        <v>12</v>
      </c>
      <c r="L9" s="81">
        <v>0</v>
      </c>
      <c r="M9" s="81">
        <v>32</v>
      </c>
      <c r="N9" s="91">
        <v>4</v>
      </c>
      <c r="O9" s="92">
        <v>0</v>
      </c>
      <c r="P9" s="93">
        <f>N9+O9</f>
        <v>4</v>
      </c>
      <c r="Q9" s="82">
        <f>IFERROR(P9/M9,"-")</f>
        <v>0.125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78</v>
      </c>
      <c r="F10" s="203" t="s">
        <v>79</v>
      </c>
      <c r="G10" s="203" t="s">
        <v>80</v>
      </c>
      <c r="H10" s="90"/>
      <c r="I10" s="90"/>
      <c r="J10" s="188"/>
      <c r="K10" s="81">
        <v>165</v>
      </c>
      <c r="L10" s="81">
        <v>79</v>
      </c>
      <c r="M10" s="81">
        <v>128</v>
      </c>
      <c r="N10" s="91">
        <v>25</v>
      </c>
      <c r="O10" s="92">
        <v>0</v>
      </c>
      <c r="P10" s="93">
        <f>N10+O10</f>
        <v>25</v>
      </c>
      <c r="Q10" s="82">
        <f>IFERROR(P10/M10,"-")</f>
        <v>0.1953125</v>
      </c>
      <c r="R10" s="81">
        <v>12</v>
      </c>
      <c r="S10" s="81">
        <v>4</v>
      </c>
      <c r="T10" s="82">
        <f>IFERROR(S10/(O10+P10),"-")</f>
        <v>0.16</v>
      </c>
      <c r="U10" s="182"/>
      <c r="V10" s="84">
        <v>11</v>
      </c>
      <c r="W10" s="82">
        <f>IF(P10=0,"-",V10/P10)</f>
        <v>0.44</v>
      </c>
      <c r="X10" s="186">
        <v>502000</v>
      </c>
      <c r="Y10" s="187">
        <f>IFERROR(X10/P10,"-")</f>
        <v>20080</v>
      </c>
      <c r="Z10" s="187">
        <f>IFERROR(X10/V10,"-")</f>
        <v>45636.363636364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0.12</v>
      </c>
      <c r="BG10" s="112">
        <v>1</v>
      </c>
      <c r="BH10" s="114">
        <f>IFERROR(BG10/BE10,"-")</f>
        <v>0.33333333333333</v>
      </c>
      <c r="BI10" s="115">
        <v>3000</v>
      </c>
      <c r="BJ10" s="116">
        <f>IFERROR(BI10/BE10,"-")</f>
        <v>1000</v>
      </c>
      <c r="BK10" s="117">
        <v>1</v>
      </c>
      <c r="BL10" s="117"/>
      <c r="BM10" s="117"/>
      <c r="BN10" s="119">
        <v>13</v>
      </c>
      <c r="BO10" s="120">
        <f>IF(P10=0,"",IF(BN10=0,"",(BN10/P10)))</f>
        <v>0.52</v>
      </c>
      <c r="BP10" s="121">
        <v>5</v>
      </c>
      <c r="BQ10" s="122">
        <f>IFERROR(BP10/BN10,"-")</f>
        <v>0.38461538461538</v>
      </c>
      <c r="BR10" s="123">
        <v>160000</v>
      </c>
      <c r="BS10" s="124">
        <f>IFERROR(BR10/BN10,"-")</f>
        <v>12307.692307692</v>
      </c>
      <c r="BT10" s="125"/>
      <c r="BU10" s="125">
        <v>2</v>
      </c>
      <c r="BV10" s="125">
        <v>3</v>
      </c>
      <c r="BW10" s="126">
        <v>4</v>
      </c>
      <c r="BX10" s="127">
        <f>IF(P10=0,"",IF(BW10=0,"",(BW10/P10)))</f>
        <v>0.16</v>
      </c>
      <c r="BY10" s="128">
        <v>2</v>
      </c>
      <c r="BZ10" s="129">
        <f>IFERROR(BY10/BW10,"-")</f>
        <v>0.5</v>
      </c>
      <c r="CA10" s="130">
        <v>98000</v>
      </c>
      <c r="CB10" s="131">
        <f>IFERROR(CA10/BW10,"-")</f>
        <v>24500</v>
      </c>
      <c r="CC10" s="132"/>
      <c r="CD10" s="132">
        <v>1</v>
      </c>
      <c r="CE10" s="132">
        <v>1</v>
      </c>
      <c r="CF10" s="133">
        <v>5</v>
      </c>
      <c r="CG10" s="134">
        <f>IF(P10=0,"",IF(CF10=0,"",(CF10/P10)))</f>
        <v>0.2</v>
      </c>
      <c r="CH10" s="135">
        <v>3</v>
      </c>
      <c r="CI10" s="136">
        <f>IFERROR(CH10/CF10,"-")</f>
        <v>0.6</v>
      </c>
      <c r="CJ10" s="137">
        <v>241000</v>
      </c>
      <c r="CK10" s="138">
        <f>IFERROR(CJ10/CF10,"-")</f>
        <v>48200</v>
      </c>
      <c r="CL10" s="139">
        <v>1</v>
      </c>
      <c r="CM10" s="139"/>
      <c r="CN10" s="139">
        <v>2</v>
      </c>
      <c r="CO10" s="140">
        <v>11</v>
      </c>
      <c r="CP10" s="141">
        <v>502000</v>
      </c>
      <c r="CQ10" s="141">
        <v>200000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5.208</v>
      </c>
      <c r="B11" s="203" t="s">
        <v>81</v>
      </c>
      <c r="C11" s="203"/>
      <c r="D11" s="203" t="s">
        <v>82</v>
      </c>
      <c r="E11" s="203" t="s">
        <v>83</v>
      </c>
      <c r="F11" s="203" t="s">
        <v>64</v>
      </c>
      <c r="G11" s="203" t="s">
        <v>84</v>
      </c>
      <c r="H11" s="90" t="s">
        <v>85</v>
      </c>
      <c r="I11" s="90" t="s">
        <v>86</v>
      </c>
      <c r="J11" s="188">
        <v>375000</v>
      </c>
      <c r="K11" s="81">
        <v>7</v>
      </c>
      <c r="L11" s="81">
        <v>0</v>
      </c>
      <c r="M11" s="81">
        <v>14</v>
      </c>
      <c r="N11" s="91">
        <v>1</v>
      </c>
      <c r="O11" s="92">
        <v>0</v>
      </c>
      <c r="P11" s="93">
        <f>N11+O11</f>
        <v>1</v>
      </c>
      <c r="Q11" s="82">
        <f>IFERROR(P11/M11,"-")</f>
        <v>0.071428571428571</v>
      </c>
      <c r="R11" s="81">
        <v>0</v>
      </c>
      <c r="S11" s="81">
        <v>0</v>
      </c>
      <c r="T11" s="82">
        <f>IFERROR(S11/(O11+P11),"-")</f>
        <v>0</v>
      </c>
      <c r="U11" s="182">
        <f>IFERROR(J11/SUM(P11:P18),"-")</f>
        <v>9146.3414634146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SUM(X11:X18)-SUM(J11:J18)</f>
        <v>1578000</v>
      </c>
      <c r="AB11" s="85">
        <f>SUM(X11:X18)/SUM(J11:J18)</f>
        <v>5.208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87</v>
      </c>
      <c r="C12" s="203"/>
      <c r="D12" s="203" t="s">
        <v>88</v>
      </c>
      <c r="E12" s="203" t="s">
        <v>89</v>
      </c>
      <c r="F12" s="203" t="s">
        <v>64</v>
      </c>
      <c r="G12" s="203"/>
      <c r="H12" s="90" t="s">
        <v>85</v>
      </c>
      <c r="I12" s="90" t="s">
        <v>90</v>
      </c>
      <c r="J12" s="188"/>
      <c r="K12" s="81">
        <v>10</v>
      </c>
      <c r="L12" s="81">
        <v>0</v>
      </c>
      <c r="M12" s="81">
        <v>45</v>
      </c>
      <c r="N12" s="91">
        <v>2</v>
      </c>
      <c r="O12" s="92">
        <v>0</v>
      </c>
      <c r="P12" s="93">
        <f>N12+O12</f>
        <v>2</v>
      </c>
      <c r="Q12" s="82">
        <f>IFERROR(P12/M12,"-")</f>
        <v>0.044444444444444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1</v>
      </c>
      <c r="W12" s="82">
        <f>IF(P12=0,"-",V12/P12)</f>
        <v>0.5</v>
      </c>
      <c r="X12" s="186">
        <v>3000</v>
      </c>
      <c r="Y12" s="187">
        <f>IFERROR(X12/P12,"-")</f>
        <v>1500</v>
      </c>
      <c r="Z12" s="187">
        <f>IFERROR(X12/V12,"-")</f>
        <v>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1</v>
      </c>
      <c r="BP12" s="121">
        <v>1</v>
      </c>
      <c r="BQ12" s="122">
        <f>IFERROR(BP12/BN12,"-")</f>
        <v>0.5</v>
      </c>
      <c r="BR12" s="123">
        <v>3000</v>
      </c>
      <c r="BS12" s="124">
        <f>IFERROR(BR12/BN12,"-")</f>
        <v>1500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91</v>
      </c>
      <c r="C13" s="203"/>
      <c r="D13" s="203" t="s">
        <v>92</v>
      </c>
      <c r="E13" s="203" t="s">
        <v>93</v>
      </c>
      <c r="F13" s="203" t="s">
        <v>64</v>
      </c>
      <c r="G13" s="203"/>
      <c r="H13" s="90" t="s">
        <v>85</v>
      </c>
      <c r="I13" s="90" t="s">
        <v>94</v>
      </c>
      <c r="J13" s="188"/>
      <c r="K13" s="81">
        <v>17</v>
      </c>
      <c r="L13" s="81">
        <v>0</v>
      </c>
      <c r="M13" s="81">
        <v>44</v>
      </c>
      <c r="N13" s="91">
        <v>6</v>
      </c>
      <c r="O13" s="92">
        <v>0</v>
      </c>
      <c r="P13" s="93">
        <f>N13+O13</f>
        <v>6</v>
      </c>
      <c r="Q13" s="82">
        <f>IFERROR(P13/M13,"-")</f>
        <v>0.13636363636364</v>
      </c>
      <c r="R13" s="81">
        <v>4</v>
      </c>
      <c r="S13" s="81">
        <v>0</v>
      </c>
      <c r="T13" s="82">
        <f>IFERROR(S13/(O13+P13),"-")</f>
        <v>0</v>
      </c>
      <c r="U13" s="182"/>
      <c r="V13" s="84">
        <v>4</v>
      </c>
      <c r="W13" s="82">
        <f>IF(P13=0,"-",V13/P13)</f>
        <v>0.66666666666667</v>
      </c>
      <c r="X13" s="186">
        <v>162000</v>
      </c>
      <c r="Y13" s="187">
        <f>IFERROR(X13/P13,"-")</f>
        <v>27000</v>
      </c>
      <c r="Z13" s="187">
        <f>IFERROR(X13/V13,"-")</f>
        <v>40500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0.16666666666667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>
        <v>2</v>
      </c>
      <c r="BQ13" s="122">
        <f>IFERROR(BP13/BN13,"-")</f>
        <v>0.66666666666667</v>
      </c>
      <c r="BR13" s="123">
        <v>134000</v>
      </c>
      <c r="BS13" s="124">
        <f>IFERROR(BR13/BN13,"-")</f>
        <v>44666.666666667</v>
      </c>
      <c r="BT13" s="125"/>
      <c r="BU13" s="125">
        <v>1</v>
      </c>
      <c r="BV13" s="125">
        <v>1</v>
      </c>
      <c r="BW13" s="126">
        <v>2</v>
      </c>
      <c r="BX13" s="127">
        <f>IF(P13=0,"",IF(BW13=0,"",(BW13/P13)))</f>
        <v>0.33333333333333</v>
      </c>
      <c r="BY13" s="128">
        <v>2</v>
      </c>
      <c r="BZ13" s="129">
        <f>IFERROR(BY13/BW13,"-")</f>
        <v>1</v>
      </c>
      <c r="CA13" s="130">
        <v>28000</v>
      </c>
      <c r="CB13" s="131">
        <f>IFERROR(CA13/BW13,"-")</f>
        <v>14000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162000</v>
      </c>
      <c r="CQ13" s="141">
        <v>126000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95</v>
      </c>
      <c r="C14" s="203"/>
      <c r="D14" s="203" t="s">
        <v>78</v>
      </c>
      <c r="E14" s="203" t="s">
        <v>78</v>
      </c>
      <c r="F14" s="203" t="s">
        <v>79</v>
      </c>
      <c r="G14" s="203"/>
      <c r="H14" s="90"/>
      <c r="I14" s="90"/>
      <c r="J14" s="188"/>
      <c r="K14" s="81">
        <v>63</v>
      </c>
      <c r="L14" s="81">
        <v>36</v>
      </c>
      <c r="M14" s="81">
        <v>32</v>
      </c>
      <c r="N14" s="91">
        <v>7</v>
      </c>
      <c r="O14" s="92">
        <v>0</v>
      </c>
      <c r="P14" s="93">
        <f>N14+O14</f>
        <v>7</v>
      </c>
      <c r="Q14" s="82">
        <f>IFERROR(P14/M14,"-")</f>
        <v>0.21875</v>
      </c>
      <c r="R14" s="81">
        <v>3</v>
      </c>
      <c r="S14" s="81">
        <v>2</v>
      </c>
      <c r="T14" s="82">
        <f>IFERROR(S14/(O14+P14),"-")</f>
        <v>0.28571428571429</v>
      </c>
      <c r="U14" s="182"/>
      <c r="V14" s="84">
        <v>3</v>
      </c>
      <c r="W14" s="82">
        <f>IF(P14=0,"-",V14/P14)</f>
        <v>0.42857142857143</v>
      </c>
      <c r="X14" s="186">
        <v>81000</v>
      </c>
      <c r="Y14" s="187">
        <f>IFERROR(X14/P14,"-")</f>
        <v>11571.428571429</v>
      </c>
      <c r="Z14" s="187">
        <f>IFERROR(X14/V14,"-")</f>
        <v>27000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0.28571428571429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0.42857142857143</v>
      </c>
      <c r="BP14" s="121">
        <v>2</v>
      </c>
      <c r="BQ14" s="122">
        <f>IFERROR(BP14/BN14,"-")</f>
        <v>0.66666666666667</v>
      </c>
      <c r="BR14" s="123">
        <v>16000</v>
      </c>
      <c r="BS14" s="124">
        <f>IFERROR(BR14/BN14,"-")</f>
        <v>5333.3333333333</v>
      </c>
      <c r="BT14" s="125"/>
      <c r="BU14" s="125">
        <v>2</v>
      </c>
      <c r="BV14" s="125"/>
      <c r="BW14" s="126">
        <v>2</v>
      </c>
      <c r="BX14" s="127">
        <f>IF(P14=0,"",IF(BW14=0,"",(BW14/P14)))</f>
        <v>0.28571428571429</v>
      </c>
      <c r="BY14" s="128">
        <v>1</v>
      </c>
      <c r="BZ14" s="129">
        <f>IFERROR(BY14/BW14,"-")</f>
        <v>0.5</v>
      </c>
      <c r="CA14" s="130">
        <v>65000</v>
      </c>
      <c r="CB14" s="131">
        <f>IFERROR(CA14/BW14,"-")</f>
        <v>32500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81000</v>
      </c>
      <c r="CQ14" s="141">
        <v>65000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96</v>
      </c>
      <c r="C15" s="203"/>
      <c r="D15" s="203" t="s">
        <v>82</v>
      </c>
      <c r="E15" s="203" t="s">
        <v>83</v>
      </c>
      <c r="F15" s="203" t="s">
        <v>64</v>
      </c>
      <c r="G15" s="203" t="s">
        <v>97</v>
      </c>
      <c r="H15" s="90" t="s">
        <v>85</v>
      </c>
      <c r="I15" s="90" t="s">
        <v>86</v>
      </c>
      <c r="J15" s="188"/>
      <c r="K15" s="81">
        <v>5</v>
      </c>
      <c r="L15" s="81">
        <v>0</v>
      </c>
      <c r="M15" s="81">
        <v>27</v>
      </c>
      <c r="N15" s="91">
        <v>2</v>
      </c>
      <c r="O15" s="92">
        <v>0</v>
      </c>
      <c r="P15" s="93">
        <f>N15+O15</f>
        <v>2</v>
      </c>
      <c r="Q15" s="82">
        <f>IFERROR(P15/M15,"-")</f>
        <v>0.074074074074074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0.5</v>
      </c>
      <c r="X15" s="186">
        <v>3000</v>
      </c>
      <c r="Y15" s="187">
        <f>IFERROR(X15/P15,"-")</f>
        <v>1500</v>
      </c>
      <c r="Z15" s="187">
        <f>IFERROR(X15/V15,"-")</f>
        <v>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1</v>
      </c>
      <c r="BG15" s="112">
        <v>1</v>
      </c>
      <c r="BH15" s="114">
        <f>IFERROR(BG15/BE15,"-")</f>
        <v>0.5</v>
      </c>
      <c r="BI15" s="115">
        <v>3000</v>
      </c>
      <c r="BJ15" s="116">
        <f>IFERROR(BI15/BE15,"-")</f>
        <v>1500</v>
      </c>
      <c r="BK15" s="117">
        <v>1</v>
      </c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98</v>
      </c>
      <c r="C16" s="203"/>
      <c r="D16" s="203" t="s">
        <v>88</v>
      </c>
      <c r="E16" s="203" t="s">
        <v>89</v>
      </c>
      <c r="F16" s="203" t="s">
        <v>64</v>
      </c>
      <c r="G16" s="203"/>
      <c r="H16" s="90" t="s">
        <v>85</v>
      </c>
      <c r="I16" s="90" t="s">
        <v>90</v>
      </c>
      <c r="J16" s="188"/>
      <c r="K16" s="81">
        <v>9</v>
      </c>
      <c r="L16" s="81">
        <v>0</v>
      </c>
      <c r="M16" s="81">
        <v>56</v>
      </c>
      <c r="N16" s="91">
        <v>3</v>
      </c>
      <c r="O16" s="92">
        <v>0</v>
      </c>
      <c r="P16" s="93">
        <f>N16+O16</f>
        <v>3</v>
      </c>
      <c r="Q16" s="82">
        <f>IFERROR(P16/M16,"-")</f>
        <v>0.053571428571429</v>
      </c>
      <c r="R16" s="81">
        <v>0</v>
      </c>
      <c r="S16" s="81">
        <v>1</v>
      </c>
      <c r="T16" s="82">
        <f>IFERROR(S16/(O16+P16),"-")</f>
        <v>0.33333333333333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0.66666666666667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99</v>
      </c>
      <c r="C17" s="203"/>
      <c r="D17" s="203" t="s">
        <v>92</v>
      </c>
      <c r="E17" s="203" t="s">
        <v>93</v>
      </c>
      <c r="F17" s="203" t="s">
        <v>64</v>
      </c>
      <c r="G17" s="203"/>
      <c r="H17" s="90" t="s">
        <v>85</v>
      </c>
      <c r="I17" s="90" t="s">
        <v>94</v>
      </c>
      <c r="J17" s="188"/>
      <c r="K17" s="81">
        <v>15</v>
      </c>
      <c r="L17" s="81">
        <v>0</v>
      </c>
      <c r="M17" s="81">
        <v>63</v>
      </c>
      <c r="N17" s="91">
        <v>4</v>
      </c>
      <c r="O17" s="92">
        <v>0</v>
      </c>
      <c r="P17" s="93">
        <f>N17+O17</f>
        <v>4</v>
      </c>
      <c r="Q17" s="82">
        <f>IFERROR(P17/M17,"-")</f>
        <v>0.063492063492063</v>
      </c>
      <c r="R17" s="81">
        <v>2</v>
      </c>
      <c r="S17" s="81">
        <v>0</v>
      </c>
      <c r="T17" s="82">
        <f>IFERROR(S17/(O17+P17),"-")</f>
        <v>0</v>
      </c>
      <c r="U17" s="182"/>
      <c r="V17" s="84">
        <v>2</v>
      </c>
      <c r="W17" s="82">
        <f>IF(P17=0,"-",V17/P17)</f>
        <v>0.5</v>
      </c>
      <c r="X17" s="186">
        <v>27000</v>
      </c>
      <c r="Y17" s="187">
        <f>IFERROR(X17/P17,"-")</f>
        <v>6750</v>
      </c>
      <c r="Z17" s="187">
        <f>IFERROR(X17/V17,"-")</f>
        <v>13500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3</v>
      </c>
      <c r="BX17" s="127">
        <f>IF(P17=0,"",IF(BW17=0,"",(BW17/P17)))</f>
        <v>0.75</v>
      </c>
      <c r="BY17" s="128">
        <v>2</v>
      </c>
      <c r="BZ17" s="129">
        <f>IFERROR(BY17/BW17,"-")</f>
        <v>0.66666666666667</v>
      </c>
      <c r="CA17" s="130">
        <v>27000</v>
      </c>
      <c r="CB17" s="131">
        <f>IFERROR(CA17/BW17,"-")</f>
        <v>9000</v>
      </c>
      <c r="CC17" s="132">
        <v>1</v>
      </c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27000</v>
      </c>
      <c r="CQ17" s="141">
        <v>24000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78</v>
      </c>
      <c r="E18" s="203" t="s">
        <v>78</v>
      </c>
      <c r="F18" s="203" t="s">
        <v>79</v>
      </c>
      <c r="G18" s="203"/>
      <c r="H18" s="90"/>
      <c r="I18" s="90"/>
      <c r="J18" s="188"/>
      <c r="K18" s="81">
        <v>139</v>
      </c>
      <c r="L18" s="81">
        <v>54</v>
      </c>
      <c r="M18" s="81">
        <v>37</v>
      </c>
      <c r="N18" s="91">
        <v>15</v>
      </c>
      <c r="O18" s="92">
        <v>1</v>
      </c>
      <c r="P18" s="93">
        <f>N18+O18</f>
        <v>16</v>
      </c>
      <c r="Q18" s="82">
        <f>IFERROR(P18/M18,"-")</f>
        <v>0.43243243243243</v>
      </c>
      <c r="R18" s="81">
        <v>9</v>
      </c>
      <c r="S18" s="81">
        <v>2</v>
      </c>
      <c r="T18" s="82">
        <f>IFERROR(S18/(O18+P18),"-")</f>
        <v>0.11764705882353</v>
      </c>
      <c r="U18" s="182"/>
      <c r="V18" s="84">
        <v>8</v>
      </c>
      <c r="W18" s="82">
        <f>IF(P18=0,"-",V18/P18)</f>
        <v>0.5</v>
      </c>
      <c r="X18" s="186">
        <v>1677000</v>
      </c>
      <c r="Y18" s="187">
        <f>IFERROR(X18/P18,"-")</f>
        <v>104812.5</v>
      </c>
      <c r="Z18" s="187">
        <f>IFERROR(X18/V18,"-")</f>
        <v>209625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0.0625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0.1875</v>
      </c>
      <c r="BP18" s="121">
        <v>2</v>
      </c>
      <c r="BQ18" s="122">
        <f>IFERROR(BP18/BN18,"-")</f>
        <v>0.66666666666667</v>
      </c>
      <c r="BR18" s="123">
        <v>38000</v>
      </c>
      <c r="BS18" s="124">
        <f>IFERROR(BR18/BN18,"-")</f>
        <v>12666.666666667</v>
      </c>
      <c r="BT18" s="125"/>
      <c r="BU18" s="125">
        <v>1</v>
      </c>
      <c r="BV18" s="125">
        <v>1</v>
      </c>
      <c r="BW18" s="126">
        <v>7</v>
      </c>
      <c r="BX18" s="127">
        <f>IF(P18=0,"",IF(BW18=0,"",(BW18/P18)))</f>
        <v>0.4375</v>
      </c>
      <c r="BY18" s="128">
        <v>4</v>
      </c>
      <c r="BZ18" s="129">
        <f>IFERROR(BY18/BW18,"-")</f>
        <v>0.57142857142857</v>
      </c>
      <c r="CA18" s="130">
        <v>474000</v>
      </c>
      <c r="CB18" s="131">
        <f>IFERROR(CA18/BW18,"-")</f>
        <v>67714.285714286</v>
      </c>
      <c r="CC18" s="132"/>
      <c r="CD18" s="132">
        <v>1</v>
      </c>
      <c r="CE18" s="132">
        <v>3</v>
      </c>
      <c r="CF18" s="133">
        <v>3</v>
      </c>
      <c r="CG18" s="134">
        <f>IF(P18=0,"",IF(CF18=0,"",(CF18/P18)))</f>
        <v>0.1875</v>
      </c>
      <c r="CH18" s="135">
        <v>2</v>
      </c>
      <c r="CI18" s="136">
        <f>IFERROR(CH18/CF18,"-")</f>
        <v>0.66666666666667</v>
      </c>
      <c r="CJ18" s="137">
        <v>1165000</v>
      </c>
      <c r="CK18" s="138">
        <f>IFERROR(CJ18/CF18,"-")</f>
        <v>388333.33333333</v>
      </c>
      <c r="CL18" s="139"/>
      <c r="CM18" s="139"/>
      <c r="CN18" s="139">
        <v>2</v>
      </c>
      <c r="CO18" s="140">
        <v>8</v>
      </c>
      <c r="CP18" s="141">
        <v>1677000</v>
      </c>
      <c r="CQ18" s="141">
        <v>1120000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1.8475</v>
      </c>
      <c r="B19" s="203" t="s">
        <v>101</v>
      </c>
      <c r="C19" s="203"/>
      <c r="D19" s="203" t="s">
        <v>102</v>
      </c>
      <c r="E19" s="203" t="s">
        <v>89</v>
      </c>
      <c r="F19" s="203" t="s">
        <v>64</v>
      </c>
      <c r="G19" s="203" t="s">
        <v>103</v>
      </c>
      <c r="H19" s="90" t="s">
        <v>104</v>
      </c>
      <c r="I19" s="90" t="s">
        <v>105</v>
      </c>
      <c r="J19" s="188">
        <v>400000</v>
      </c>
      <c r="K19" s="81">
        <v>12</v>
      </c>
      <c r="L19" s="81">
        <v>0</v>
      </c>
      <c r="M19" s="81">
        <v>48</v>
      </c>
      <c r="N19" s="91">
        <v>1</v>
      </c>
      <c r="O19" s="92">
        <v>0</v>
      </c>
      <c r="P19" s="93">
        <f>N19+O19</f>
        <v>1</v>
      </c>
      <c r="Q19" s="82">
        <f>IFERROR(P19/M19,"-")</f>
        <v>0.020833333333333</v>
      </c>
      <c r="R19" s="81">
        <v>1</v>
      </c>
      <c r="S19" s="81">
        <v>0</v>
      </c>
      <c r="T19" s="82">
        <f>IFERROR(S19/(O19+P19),"-")</f>
        <v>0</v>
      </c>
      <c r="U19" s="182">
        <f>IFERROR(J19/SUM(P19:P23),"-")</f>
        <v>9756.0975609756</v>
      </c>
      <c r="V19" s="84">
        <v>1</v>
      </c>
      <c r="W19" s="82">
        <f>IF(P19=0,"-",V19/P19)</f>
        <v>1</v>
      </c>
      <c r="X19" s="186">
        <v>198000</v>
      </c>
      <c r="Y19" s="187">
        <f>IFERROR(X19/P19,"-")</f>
        <v>198000</v>
      </c>
      <c r="Z19" s="187">
        <f>IFERROR(X19/V19,"-")</f>
        <v>198000</v>
      </c>
      <c r="AA19" s="188">
        <f>SUM(X19:X23)-SUM(J19:J23)</f>
        <v>339000</v>
      </c>
      <c r="AB19" s="85">
        <f>SUM(X19:X23)/SUM(J19:J23)</f>
        <v>1.8475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>
        <v>1</v>
      </c>
      <c r="CI19" s="136">
        <f>IFERROR(CH19/CF19,"-")</f>
        <v>1</v>
      </c>
      <c r="CJ19" s="137">
        <v>198000</v>
      </c>
      <c r="CK19" s="138">
        <f>IFERROR(CJ19/CF19,"-")</f>
        <v>198000</v>
      </c>
      <c r="CL19" s="139"/>
      <c r="CM19" s="139"/>
      <c r="CN19" s="139">
        <v>1</v>
      </c>
      <c r="CO19" s="140">
        <v>1</v>
      </c>
      <c r="CP19" s="141">
        <v>198000</v>
      </c>
      <c r="CQ19" s="141">
        <v>198000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106</v>
      </c>
      <c r="C20" s="203"/>
      <c r="D20" s="203" t="s">
        <v>107</v>
      </c>
      <c r="E20" s="203" t="s">
        <v>93</v>
      </c>
      <c r="F20" s="203" t="s">
        <v>64</v>
      </c>
      <c r="G20" s="203"/>
      <c r="H20" s="90" t="s">
        <v>104</v>
      </c>
      <c r="I20" s="90"/>
      <c r="J20" s="188"/>
      <c r="K20" s="81">
        <v>26</v>
      </c>
      <c r="L20" s="81">
        <v>0</v>
      </c>
      <c r="M20" s="81">
        <v>85</v>
      </c>
      <c r="N20" s="91">
        <v>3</v>
      </c>
      <c r="O20" s="92">
        <v>0</v>
      </c>
      <c r="P20" s="93">
        <f>N20+O20</f>
        <v>3</v>
      </c>
      <c r="Q20" s="82">
        <f>IFERROR(P20/M20,"-")</f>
        <v>0.035294117647059</v>
      </c>
      <c r="R20" s="81">
        <v>1</v>
      </c>
      <c r="S20" s="81">
        <v>1</v>
      </c>
      <c r="T20" s="82">
        <f>IFERROR(S20/(O20+P20),"-")</f>
        <v>0.33333333333333</v>
      </c>
      <c r="U20" s="182"/>
      <c r="V20" s="84">
        <v>1</v>
      </c>
      <c r="W20" s="82">
        <f>IF(P20=0,"-",V20/P20)</f>
        <v>0.33333333333333</v>
      </c>
      <c r="X20" s="186">
        <v>13000</v>
      </c>
      <c r="Y20" s="187">
        <f>IFERROR(X20/P20,"-")</f>
        <v>4333.3333333333</v>
      </c>
      <c r="Z20" s="187">
        <f>IFERROR(X20/V20,"-")</f>
        <v>13000</v>
      </c>
      <c r="AA20" s="188"/>
      <c r="AB20" s="85"/>
      <c r="AC20" s="79"/>
      <c r="AD20" s="94">
        <v>1</v>
      </c>
      <c r="AE20" s="95">
        <f>IF(P20=0,"",IF(AD20=0,"",(AD20/P20)))</f>
        <v>0.33333333333333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>
        <v>1</v>
      </c>
      <c r="BQ20" s="122">
        <f>IFERROR(BP20/BN20,"-")</f>
        <v>1</v>
      </c>
      <c r="BR20" s="123">
        <v>13000</v>
      </c>
      <c r="BS20" s="124">
        <f>IFERROR(BR20/BN20,"-")</f>
        <v>13000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13000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109</v>
      </c>
      <c r="E21" s="203" t="s">
        <v>83</v>
      </c>
      <c r="F21" s="203" t="s">
        <v>64</v>
      </c>
      <c r="G21" s="203"/>
      <c r="H21" s="90" t="s">
        <v>104</v>
      </c>
      <c r="I21" s="90"/>
      <c r="J21" s="188"/>
      <c r="K21" s="81">
        <v>10</v>
      </c>
      <c r="L21" s="81">
        <v>0</v>
      </c>
      <c r="M21" s="81">
        <v>50</v>
      </c>
      <c r="N21" s="91">
        <v>1</v>
      </c>
      <c r="O21" s="92">
        <v>0</v>
      </c>
      <c r="P21" s="93">
        <f>N21+O21</f>
        <v>1</v>
      </c>
      <c r="Q21" s="82">
        <f>IFERROR(P21/M21,"-")</f>
        <v>0.02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111</v>
      </c>
      <c r="E22" s="203" t="s">
        <v>112</v>
      </c>
      <c r="F22" s="203" t="s">
        <v>64</v>
      </c>
      <c r="G22" s="203"/>
      <c r="H22" s="90" t="s">
        <v>104</v>
      </c>
      <c r="I22" s="90"/>
      <c r="J22" s="188"/>
      <c r="K22" s="81">
        <v>20</v>
      </c>
      <c r="L22" s="81">
        <v>0</v>
      </c>
      <c r="M22" s="81">
        <v>130</v>
      </c>
      <c r="N22" s="91">
        <v>5</v>
      </c>
      <c r="O22" s="92">
        <v>0</v>
      </c>
      <c r="P22" s="93">
        <f>N22+O22</f>
        <v>5</v>
      </c>
      <c r="Q22" s="82">
        <f>IFERROR(P22/M22,"-")</f>
        <v>0.038461538461538</v>
      </c>
      <c r="R22" s="81">
        <v>0</v>
      </c>
      <c r="S22" s="81">
        <v>1</v>
      </c>
      <c r="T22" s="82">
        <f>IFERROR(S22/(O22+P22),"-")</f>
        <v>0.2</v>
      </c>
      <c r="U22" s="182"/>
      <c r="V22" s="84">
        <v>1</v>
      </c>
      <c r="W22" s="82">
        <f>IF(P22=0,"-",V22/P22)</f>
        <v>0.2</v>
      </c>
      <c r="X22" s="186">
        <v>5000</v>
      </c>
      <c r="Y22" s="187">
        <f>IFERROR(X22/P22,"-")</f>
        <v>1000</v>
      </c>
      <c r="Z22" s="187">
        <f>IFERROR(X22/V22,"-")</f>
        <v>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3</v>
      </c>
      <c r="BF22" s="113">
        <f>IF(P22=0,"",IF(BE22=0,"",(BE22/P22)))</f>
        <v>0.6</v>
      </c>
      <c r="BG22" s="112">
        <v>1</v>
      </c>
      <c r="BH22" s="114">
        <f>IFERROR(BG22/BE22,"-")</f>
        <v>0.33333333333333</v>
      </c>
      <c r="BI22" s="115">
        <v>5000</v>
      </c>
      <c r="BJ22" s="116">
        <f>IFERROR(BI22/BE22,"-")</f>
        <v>1666.6666666667</v>
      </c>
      <c r="BK22" s="117">
        <v>1</v>
      </c>
      <c r="BL22" s="117"/>
      <c r="BM22" s="117"/>
      <c r="BN22" s="119">
        <v>1</v>
      </c>
      <c r="BO22" s="120">
        <f>IF(P22=0,"",IF(BN22=0,"",(BN22/P22)))</f>
        <v>0.2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5000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78</v>
      </c>
      <c r="E23" s="203" t="s">
        <v>78</v>
      </c>
      <c r="F23" s="203" t="s">
        <v>79</v>
      </c>
      <c r="G23" s="203"/>
      <c r="H23" s="90"/>
      <c r="I23" s="90"/>
      <c r="J23" s="188"/>
      <c r="K23" s="81">
        <v>188</v>
      </c>
      <c r="L23" s="81">
        <v>115</v>
      </c>
      <c r="M23" s="81">
        <v>120</v>
      </c>
      <c r="N23" s="91">
        <v>31</v>
      </c>
      <c r="O23" s="92">
        <v>0</v>
      </c>
      <c r="P23" s="93">
        <f>N23+O23</f>
        <v>31</v>
      </c>
      <c r="Q23" s="82">
        <f>IFERROR(P23/M23,"-")</f>
        <v>0.25833333333333</v>
      </c>
      <c r="R23" s="81">
        <v>15</v>
      </c>
      <c r="S23" s="81">
        <v>5</v>
      </c>
      <c r="T23" s="82">
        <f>IFERROR(S23/(O23+P23),"-")</f>
        <v>0.16129032258065</v>
      </c>
      <c r="U23" s="182"/>
      <c r="V23" s="84">
        <v>10</v>
      </c>
      <c r="W23" s="82">
        <f>IF(P23=0,"-",V23/P23)</f>
        <v>0.32258064516129</v>
      </c>
      <c r="X23" s="186">
        <v>523000</v>
      </c>
      <c r="Y23" s="187">
        <f>IFERROR(X23/P23,"-")</f>
        <v>16870.967741935</v>
      </c>
      <c r="Z23" s="187">
        <f>IFERROR(X23/V23,"-")</f>
        <v>52300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4</v>
      </c>
      <c r="BF23" s="113">
        <f>IF(P23=0,"",IF(BE23=0,"",(BE23/P23)))</f>
        <v>0.12903225806452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14</v>
      </c>
      <c r="BO23" s="120">
        <f>IF(P23=0,"",IF(BN23=0,"",(BN23/P23)))</f>
        <v>0.45161290322581</v>
      </c>
      <c r="BP23" s="121">
        <v>4</v>
      </c>
      <c r="BQ23" s="122">
        <f>IFERROR(BP23/BN23,"-")</f>
        <v>0.28571428571429</v>
      </c>
      <c r="BR23" s="123">
        <v>118000</v>
      </c>
      <c r="BS23" s="124">
        <f>IFERROR(BR23/BN23,"-")</f>
        <v>8428.5714285714</v>
      </c>
      <c r="BT23" s="125">
        <v>1</v>
      </c>
      <c r="BU23" s="125">
        <v>1</v>
      </c>
      <c r="BV23" s="125">
        <v>2</v>
      </c>
      <c r="BW23" s="126">
        <v>11</v>
      </c>
      <c r="BX23" s="127">
        <f>IF(P23=0,"",IF(BW23=0,"",(BW23/P23)))</f>
        <v>0.35483870967742</v>
      </c>
      <c r="BY23" s="128">
        <v>6</v>
      </c>
      <c r="BZ23" s="129">
        <f>IFERROR(BY23/BW23,"-")</f>
        <v>0.54545454545455</v>
      </c>
      <c r="CA23" s="130">
        <v>405000</v>
      </c>
      <c r="CB23" s="131">
        <f>IFERROR(CA23/BW23,"-")</f>
        <v>36818.181818182</v>
      </c>
      <c r="CC23" s="132">
        <v>1</v>
      </c>
      <c r="CD23" s="132"/>
      <c r="CE23" s="132">
        <v>5</v>
      </c>
      <c r="CF23" s="133">
        <v>2</v>
      </c>
      <c r="CG23" s="134">
        <f>IF(P23=0,"",IF(CF23=0,"",(CF23/P23)))</f>
        <v>0.064516129032258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10</v>
      </c>
      <c r="CP23" s="141">
        <v>523000</v>
      </c>
      <c r="CQ23" s="141">
        <v>133000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1.55</v>
      </c>
      <c r="B24" s="203" t="s">
        <v>114</v>
      </c>
      <c r="C24" s="203"/>
      <c r="D24" s="203" t="s">
        <v>102</v>
      </c>
      <c r="E24" s="203" t="s">
        <v>89</v>
      </c>
      <c r="F24" s="203" t="s">
        <v>64</v>
      </c>
      <c r="G24" s="203" t="s">
        <v>115</v>
      </c>
      <c r="H24" s="90" t="s">
        <v>104</v>
      </c>
      <c r="I24" s="90" t="s">
        <v>86</v>
      </c>
      <c r="J24" s="188">
        <v>200000</v>
      </c>
      <c r="K24" s="81">
        <v>10</v>
      </c>
      <c r="L24" s="81">
        <v>0</v>
      </c>
      <c r="M24" s="81">
        <v>25</v>
      </c>
      <c r="N24" s="91">
        <v>4</v>
      </c>
      <c r="O24" s="92">
        <v>0</v>
      </c>
      <c r="P24" s="93">
        <f>N24+O24</f>
        <v>4</v>
      </c>
      <c r="Q24" s="82">
        <f>IFERROR(P24/M24,"-")</f>
        <v>0.16</v>
      </c>
      <c r="R24" s="81">
        <v>1</v>
      </c>
      <c r="S24" s="81">
        <v>2</v>
      </c>
      <c r="T24" s="82">
        <f>IFERROR(S24/(O24+P24),"-")</f>
        <v>0.5</v>
      </c>
      <c r="U24" s="182">
        <f>IFERROR(J24/SUM(P24:P27),"-")</f>
        <v>9523.8095238095</v>
      </c>
      <c r="V24" s="84">
        <v>1</v>
      </c>
      <c r="W24" s="82">
        <f>IF(P24=0,"-",V24/P24)</f>
        <v>0.25</v>
      </c>
      <c r="X24" s="186">
        <v>30000</v>
      </c>
      <c r="Y24" s="187">
        <f>IFERROR(X24/P24,"-")</f>
        <v>7500</v>
      </c>
      <c r="Z24" s="187">
        <f>IFERROR(X24/V24,"-")</f>
        <v>30000</v>
      </c>
      <c r="AA24" s="188">
        <f>SUM(X24:X27)-SUM(J24:J27)</f>
        <v>110000</v>
      </c>
      <c r="AB24" s="85">
        <f>SUM(X24:X27)/SUM(J24:J27)</f>
        <v>1.55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0.75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1</v>
      </c>
      <c r="CG24" s="134">
        <f>IF(P24=0,"",IF(CF24=0,"",(CF24/P24)))</f>
        <v>0.25</v>
      </c>
      <c r="CH24" s="135">
        <v>1</v>
      </c>
      <c r="CI24" s="136">
        <f>IFERROR(CH24/CF24,"-")</f>
        <v>1</v>
      </c>
      <c r="CJ24" s="137">
        <v>30000</v>
      </c>
      <c r="CK24" s="138">
        <f>IFERROR(CJ24/CF24,"-")</f>
        <v>30000</v>
      </c>
      <c r="CL24" s="139"/>
      <c r="CM24" s="139"/>
      <c r="CN24" s="139">
        <v>1</v>
      </c>
      <c r="CO24" s="140">
        <v>1</v>
      </c>
      <c r="CP24" s="141">
        <v>30000</v>
      </c>
      <c r="CQ24" s="141">
        <v>30000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107</v>
      </c>
      <c r="E25" s="203" t="s">
        <v>93</v>
      </c>
      <c r="F25" s="203" t="s">
        <v>64</v>
      </c>
      <c r="G25" s="203"/>
      <c r="H25" s="90" t="s">
        <v>104</v>
      </c>
      <c r="I25" s="90" t="s">
        <v>90</v>
      </c>
      <c r="J25" s="188"/>
      <c r="K25" s="81">
        <v>4</v>
      </c>
      <c r="L25" s="81">
        <v>0</v>
      </c>
      <c r="M25" s="81">
        <v>24</v>
      </c>
      <c r="N25" s="91">
        <v>1</v>
      </c>
      <c r="O25" s="92">
        <v>0</v>
      </c>
      <c r="P25" s="93">
        <f>N25+O25</f>
        <v>1</v>
      </c>
      <c r="Q25" s="82">
        <f>IFERROR(P25/M25,"-")</f>
        <v>0.041666666666667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1</v>
      </c>
      <c r="X25" s="186">
        <v>8000</v>
      </c>
      <c r="Y25" s="187">
        <f>IFERROR(X25/P25,"-")</f>
        <v>8000</v>
      </c>
      <c r="Z25" s="187">
        <f>IFERROR(X25/V25,"-")</f>
        <v>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>
        <v>1</v>
      </c>
      <c r="BQ25" s="122">
        <f>IFERROR(BP25/BN25,"-")</f>
        <v>1</v>
      </c>
      <c r="BR25" s="123">
        <v>8000</v>
      </c>
      <c r="BS25" s="124">
        <f>IFERROR(BR25/BN25,"-")</f>
        <v>8000</v>
      </c>
      <c r="BT25" s="125"/>
      <c r="BU25" s="125">
        <v>1</v>
      </c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8000</v>
      </c>
      <c r="CQ25" s="141">
        <v>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117</v>
      </c>
      <c r="C26" s="203"/>
      <c r="D26" s="203" t="s">
        <v>109</v>
      </c>
      <c r="E26" s="203" t="s">
        <v>83</v>
      </c>
      <c r="F26" s="203" t="s">
        <v>64</v>
      </c>
      <c r="G26" s="203"/>
      <c r="H26" s="90" t="s">
        <v>104</v>
      </c>
      <c r="I26" s="90" t="s">
        <v>94</v>
      </c>
      <c r="J26" s="188"/>
      <c r="K26" s="81">
        <v>7</v>
      </c>
      <c r="L26" s="81">
        <v>0</v>
      </c>
      <c r="M26" s="81">
        <v>22</v>
      </c>
      <c r="N26" s="91">
        <v>3</v>
      </c>
      <c r="O26" s="92">
        <v>0</v>
      </c>
      <c r="P26" s="93">
        <f>N26+O26</f>
        <v>3</v>
      </c>
      <c r="Q26" s="82">
        <f>IFERROR(P26/M26,"-")</f>
        <v>0.13636363636364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0.66666666666667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78</v>
      </c>
      <c r="E27" s="203" t="s">
        <v>78</v>
      </c>
      <c r="F27" s="203" t="s">
        <v>79</v>
      </c>
      <c r="G27" s="203"/>
      <c r="H27" s="90"/>
      <c r="I27" s="90"/>
      <c r="J27" s="188"/>
      <c r="K27" s="81">
        <v>63</v>
      </c>
      <c r="L27" s="81">
        <v>31</v>
      </c>
      <c r="M27" s="81">
        <v>27</v>
      </c>
      <c r="N27" s="91">
        <v>13</v>
      </c>
      <c r="O27" s="92">
        <v>0</v>
      </c>
      <c r="P27" s="93">
        <f>N27+O27</f>
        <v>13</v>
      </c>
      <c r="Q27" s="82">
        <f>IFERROR(P27/M27,"-")</f>
        <v>0.48148148148148</v>
      </c>
      <c r="R27" s="81">
        <v>8</v>
      </c>
      <c r="S27" s="81">
        <v>1</v>
      </c>
      <c r="T27" s="82">
        <f>IFERROR(S27/(O27+P27),"-")</f>
        <v>0.076923076923077</v>
      </c>
      <c r="U27" s="182"/>
      <c r="V27" s="84">
        <v>8</v>
      </c>
      <c r="W27" s="82">
        <f>IF(P27=0,"-",V27/P27)</f>
        <v>0.61538461538462</v>
      </c>
      <c r="X27" s="186">
        <v>272000</v>
      </c>
      <c r="Y27" s="187">
        <f>IFERROR(X27/P27,"-")</f>
        <v>20923.076923077</v>
      </c>
      <c r="Z27" s="187">
        <f>IFERROR(X27/V27,"-")</f>
        <v>34000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0.15384615384615</v>
      </c>
      <c r="BG27" s="112">
        <v>1</v>
      </c>
      <c r="BH27" s="114">
        <f>IFERROR(BG27/BE27,"-")</f>
        <v>0.5</v>
      </c>
      <c r="BI27" s="115">
        <v>3000</v>
      </c>
      <c r="BJ27" s="116">
        <f>IFERROR(BI27/BE27,"-")</f>
        <v>1500</v>
      </c>
      <c r="BK27" s="117">
        <v>1</v>
      </c>
      <c r="BL27" s="117"/>
      <c r="BM27" s="117"/>
      <c r="BN27" s="119">
        <v>3</v>
      </c>
      <c r="BO27" s="120">
        <f>IF(P27=0,"",IF(BN27=0,"",(BN27/P27)))</f>
        <v>0.23076923076923</v>
      </c>
      <c r="BP27" s="121">
        <v>1</v>
      </c>
      <c r="BQ27" s="122">
        <f>IFERROR(BP27/BN27,"-")</f>
        <v>0.33333333333333</v>
      </c>
      <c r="BR27" s="123">
        <v>10000</v>
      </c>
      <c r="BS27" s="124">
        <f>IFERROR(BR27/BN27,"-")</f>
        <v>3333.3333333333</v>
      </c>
      <c r="BT27" s="125"/>
      <c r="BU27" s="125">
        <v>1</v>
      </c>
      <c r="BV27" s="125"/>
      <c r="BW27" s="126">
        <v>5</v>
      </c>
      <c r="BX27" s="127">
        <f>IF(P27=0,"",IF(BW27=0,"",(BW27/P27)))</f>
        <v>0.38461538461538</v>
      </c>
      <c r="BY27" s="128">
        <v>3</v>
      </c>
      <c r="BZ27" s="129">
        <f>IFERROR(BY27/BW27,"-")</f>
        <v>0.6</v>
      </c>
      <c r="CA27" s="130">
        <v>176000</v>
      </c>
      <c r="CB27" s="131">
        <f>IFERROR(CA27/BW27,"-")</f>
        <v>35200</v>
      </c>
      <c r="CC27" s="132"/>
      <c r="CD27" s="132"/>
      <c r="CE27" s="132">
        <v>3</v>
      </c>
      <c r="CF27" s="133">
        <v>3</v>
      </c>
      <c r="CG27" s="134">
        <f>IF(P27=0,"",IF(CF27=0,"",(CF27/P27)))</f>
        <v>0.23076923076923</v>
      </c>
      <c r="CH27" s="135">
        <v>3</v>
      </c>
      <c r="CI27" s="136">
        <f>IFERROR(CH27/CF27,"-")</f>
        <v>1</v>
      </c>
      <c r="CJ27" s="137">
        <v>83000</v>
      </c>
      <c r="CK27" s="138">
        <f>IFERROR(CJ27/CF27,"-")</f>
        <v>27666.666666667</v>
      </c>
      <c r="CL27" s="139"/>
      <c r="CM27" s="139">
        <v>1</v>
      </c>
      <c r="CN27" s="139">
        <v>2</v>
      </c>
      <c r="CO27" s="140">
        <v>8</v>
      </c>
      <c r="CP27" s="141">
        <v>272000</v>
      </c>
      <c r="CQ27" s="141">
        <v>120000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1.6466666666667</v>
      </c>
      <c r="B28" s="203" t="s">
        <v>119</v>
      </c>
      <c r="C28" s="203"/>
      <c r="D28" s="203" t="s">
        <v>120</v>
      </c>
      <c r="E28" s="203" t="s">
        <v>121</v>
      </c>
      <c r="F28" s="203" t="s">
        <v>64</v>
      </c>
      <c r="G28" s="203" t="s">
        <v>122</v>
      </c>
      <c r="H28" s="90" t="s">
        <v>123</v>
      </c>
      <c r="I28" s="204" t="s">
        <v>124</v>
      </c>
      <c r="J28" s="188">
        <v>150000</v>
      </c>
      <c r="K28" s="81">
        <v>20</v>
      </c>
      <c r="L28" s="81">
        <v>0</v>
      </c>
      <c r="M28" s="81">
        <v>79</v>
      </c>
      <c r="N28" s="91">
        <v>10</v>
      </c>
      <c r="O28" s="92">
        <v>0</v>
      </c>
      <c r="P28" s="93">
        <f>N28+O28</f>
        <v>10</v>
      </c>
      <c r="Q28" s="82">
        <f>IFERROR(P28/M28,"-")</f>
        <v>0.12658227848101</v>
      </c>
      <c r="R28" s="81">
        <v>5</v>
      </c>
      <c r="S28" s="81">
        <v>2</v>
      </c>
      <c r="T28" s="82">
        <f>IFERROR(S28/(O28+P28),"-")</f>
        <v>0.2</v>
      </c>
      <c r="U28" s="182">
        <f>IFERROR(J28/SUM(P28:P29),"-")</f>
        <v>7894.7368421053</v>
      </c>
      <c r="V28" s="84">
        <v>5</v>
      </c>
      <c r="W28" s="82">
        <f>IF(P28=0,"-",V28/P28)</f>
        <v>0.5</v>
      </c>
      <c r="X28" s="186">
        <v>99000</v>
      </c>
      <c r="Y28" s="187">
        <f>IFERROR(X28/P28,"-")</f>
        <v>9900</v>
      </c>
      <c r="Z28" s="187">
        <f>IFERROR(X28/V28,"-")</f>
        <v>19800</v>
      </c>
      <c r="AA28" s="188">
        <f>SUM(X28:X29)-SUM(J28:J29)</f>
        <v>97000</v>
      </c>
      <c r="AB28" s="85">
        <f>SUM(X28:X29)/SUM(J28:J29)</f>
        <v>1.6466666666667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0.4</v>
      </c>
      <c r="BG28" s="112">
        <v>1</v>
      </c>
      <c r="BH28" s="114">
        <f>IFERROR(BG28/BE28,"-")</f>
        <v>0.25</v>
      </c>
      <c r="BI28" s="115">
        <v>13000</v>
      </c>
      <c r="BJ28" s="116">
        <f>IFERROR(BI28/BE28,"-")</f>
        <v>3250</v>
      </c>
      <c r="BK28" s="117"/>
      <c r="BL28" s="117"/>
      <c r="BM28" s="117">
        <v>1</v>
      </c>
      <c r="BN28" s="119">
        <v>4</v>
      </c>
      <c r="BO28" s="120">
        <f>IF(P28=0,"",IF(BN28=0,"",(BN28/P28)))</f>
        <v>0.4</v>
      </c>
      <c r="BP28" s="121">
        <v>3</v>
      </c>
      <c r="BQ28" s="122">
        <f>IFERROR(BP28/BN28,"-")</f>
        <v>0.75</v>
      </c>
      <c r="BR28" s="123">
        <v>83000</v>
      </c>
      <c r="BS28" s="124">
        <f>IFERROR(BR28/BN28,"-")</f>
        <v>20750</v>
      </c>
      <c r="BT28" s="125">
        <v>1</v>
      </c>
      <c r="BU28" s="125"/>
      <c r="BV28" s="125">
        <v>2</v>
      </c>
      <c r="BW28" s="126">
        <v>1</v>
      </c>
      <c r="BX28" s="127">
        <f>IF(P28=0,"",IF(BW28=0,"",(BW28/P28)))</f>
        <v>0.1</v>
      </c>
      <c r="BY28" s="128">
        <v>1</v>
      </c>
      <c r="BZ28" s="129">
        <f>IFERROR(BY28/BW28,"-")</f>
        <v>1</v>
      </c>
      <c r="CA28" s="130">
        <v>3000</v>
      </c>
      <c r="CB28" s="131">
        <f>IFERROR(CA28/BW28,"-")</f>
        <v>3000</v>
      </c>
      <c r="CC28" s="132">
        <v>1</v>
      </c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5</v>
      </c>
      <c r="CP28" s="141">
        <v>99000</v>
      </c>
      <c r="CQ28" s="141">
        <v>60000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120</v>
      </c>
      <c r="E29" s="203" t="s">
        <v>121</v>
      </c>
      <c r="F29" s="203" t="s">
        <v>79</v>
      </c>
      <c r="G29" s="203"/>
      <c r="H29" s="90"/>
      <c r="I29" s="90"/>
      <c r="J29" s="188"/>
      <c r="K29" s="81">
        <v>43</v>
      </c>
      <c r="L29" s="81">
        <v>27</v>
      </c>
      <c r="M29" s="81">
        <v>20</v>
      </c>
      <c r="N29" s="91">
        <v>9</v>
      </c>
      <c r="O29" s="92">
        <v>0</v>
      </c>
      <c r="P29" s="93">
        <f>N29+O29</f>
        <v>9</v>
      </c>
      <c r="Q29" s="82">
        <f>IFERROR(P29/M29,"-")</f>
        <v>0.45</v>
      </c>
      <c r="R29" s="81">
        <v>2</v>
      </c>
      <c r="S29" s="81">
        <v>1</v>
      </c>
      <c r="T29" s="82">
        <f>IFERROR(S29/(O29+P29),"-")</f>
        <v>0.11111111111111</v>
      </c>
      <c r="U29" s="182"/>
      <c r="V29" s="84">
        <v>2</v>
      </c>
      <c r="W29" s="82">
        <f>IF(P29=0,"-",V29/P29)</f>
        <v>0.22222222222222</v>
      </c>
      <c r="X29" s="186">
        <v>148000</v>
      </c>
      <c r="Y29" s="187">
        <f>IFERROR(X29/P29,"-")</f>
        <v>16444.444444444</v>
      </c>
      <c r="Z29" s="187">
        <f>IFERROR(X29/V29,"-")</f>
        <v>74000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0.22222222222222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5</v>
      </c>
      <c r="BO29" s="120">
        <f>IF(P29=0,"",IF(BN29=0,"",(BN29/P29)))</f>
        <v>0.55555555555556</v>
      </c>
      <c r="BP29" s="121">
        <v>1</v>
      </c>
      <c r="BQ29" s="122">
        <f>IFERROR(BP29/BN29,"-")</f>
        <v>0.2</v>
      </c>
      <c r="BR29" s="123">
        <v>3000</v>
      </c>
      <c r="BS29" s="124">
        <f>IFERROR(BR29/BN29,"-")</f>
        <v>600</v>
      </c>
      <c r="BT29" s="125">
        <v>1</v>
      </c>
      <c r="BU29" s="125"/>
      <c r="BV29" s="125"/>
      <c r="BW29" s="126">
        <v>2</v>
      </c>
      <c r="BX29" s="127">
        <f>IF(P29=0,"",IF(BW29=0,"",(BW29/P29)))</f>
        <v>0.22222222222222</v>
      </c>
      <c r="BY29" s="128">
        <v>1</v>
      </c>
      <c r="BZ29" s="129">
        <f>IFERROR(BY29/BW29,"-")</f>
        <v>0.5</v>
      </c>
      <c r="CA29" s="130">
        <v>145000</v>
      </c>
      <c r="CB29" s="131">
        <f>IFERROR(CA29/BW29,"-")</f>
        <v>72500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148000</v>
      </c>
      <c r="CQ29" s="141">
        <v>145000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0.33333333333333</v>
      </c>
      <c r="B30" s="203" t="s">
        <v>126</v>
      </c>
      <c r="C30" s="203"/>
      <c r="D30" s="203" t="s">
        <v>69</v>
      </c>
      <c r="E30" s="203" t="s">
        <v>70</v>
      </c>
      <c r="F30" s="203" t="s">
        <v>64</v>
      </c>
      <c r="G30" s="203" t="s">
        <v>122</v>
      </c>
      <c r="H30" s="90" t="s">
        <v>127</v>
      </c>
      <c r="I30" s="90" t="s">
        <v>128</v>
      </c>
      <c r="J30" s="188">
        <v>90000</v>
      </c>
      <c r="K30" s="81">
        <v>2</v>
      </c>
      <c r="L30" s="81">
        <v>0</v>
      </c>
      <c r="M30" s="81">
        <v>10</v>
      </c>
      <c r="N30" s="91">
        <v>1</v>
      </c>
      <c r="O30" s="92">
        <v>0</v>
      </c>
      <c r="P30" s="93">
        <f>N30+O30</f>
        <v>1</v>
      </c>
      <c r="Q30" s="82">
        <f>IFERROR(P30/M30,"-")</f>
        <v>0.1</v>
      </c>
      <c r="R30" s="81">
        <v>0</v>
      </c>
      <c r="S30" s="81">
        <v>1</v>
      </c>
      <c r="T30" s="82">
        <f>IFERROR(S30/(O30+P30),"-")</f>
        <v>1</v>
      </c>
      <c r="U30" s="182">
        <f>IFERROR(J30/SUM(P30:P31),"-")</f>
        <v>45000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-60000</v>
      </c>
      <c r="AB30" s="85">
        <f>SUM(X30:X31)/SUM(J30:J31)</f>
        <v>0.33333333333333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69</v>
      </c>
      <c r="E31" s="203" t="s">
        <v>70</v>
      </c>
      <c r="F31" s="203" t="s">
        <v>79</v>
      </c>
      <c r="G31" s="203"/>
      <c r="H31" s="90"/>
      <c r="I31" s="90"/>
      <c r="J31" s="188"/>
      <c r="K31" s="81">
        <v>4</v>
      </c>
      <c r="L31" s="81">
        <v>4</v>
      </c>
      <c r="M31" s="81">
        <v>2</v>
      </c>
      <c r="N31" s="91">
        <v>1</v>
      </c>
      <c r="O31" s="92">
        <v>0</v>
      </c>
      <c r="P31" s="93">
        <f>N31+O31</f>
        <v>1</v>
      </c>
      <c r="Q31" s="82">
        <f>IFERROR(P31/M31,"-")</f>
        <v>0.5</v>
      </c>
      <c r="R31" s="81">
        <v>0</v>
      </c>
      <c r="S31" s="81">
        <v>1</v>
      </c>
      <c r="T31" s="82">
        <f>IFERROR(S31/(O31+P31),"-")</f>
        <v>1</v>
      </c>
      <c r="U31" s="182"/>
      <c r="V31" s="84">
        <v>1</v>
      </c>
      <c r="W31" s="82">
        <f>IF(P31=0,"-",V31/P31)</f>
        <v>1</v>
      </c>
      <c r="X31" s="186">
        <v>30000</v>
      </c>
      <c r="Y31" s="187">
        <f>IFERROR(X31/P31,"-")</f>
        <v>30000</v>
      </c>
      <c r="Z31" s="187">
        <f>IFERROR(X31/V31,"-")</f>
        <v>30000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1</v>
      </c>
      <c r="BY31" s="128">
        <v>1</v>
      </c>
      <c r="BZ31" s="129">
        <f>IFERROR(BY31/BW31,"-")</f>
        <v>1</v>
      </c>
      <c r="CA31" s="130">
        <v>30000</v>
      </c>
      <c r="CB31" s="131">
        <f>IFERROR(CA31/BW31,"-")</f>
        <v>30000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30000</v>
      </c>
      <c r="CQ31" s="141">
        <v>30000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3.95</v>
      </c>
      <c r="B32" s="203" t="s">
        <v>130</v>
      </c>
      <c r="C32" s="203"/>
      <c r="D32" s="203"/>
      <c r="E32" s="203"/>
      <c r="F32" s="203" t="s">
        <v>64</v>
      </c>
      <c r="G32" s="203" t="s">
        <v>131</v>
      </c>
      <c r="H32" s="90" t="s">
        <v>132</v>
      </c>
      <c r="I32" s="90" t="s">
        <v>133</v>
      </c>
      <c r="J32" s="188">
        <v>80000</v>
      </c>
      <c r="K32" s="81">
        <v>16</v>
      </c>
      <c r="L32" s="81">
        <v>0</v>
      </c>
      <c r="M32" s="81">
        <v>83</v>
      </c>
      <c r="N32" s="91">
        <v>5</v>
      </c>
      <c r="O32" s="92">
        <v>0</v>
      </c>
      <c r="P32" s="93">
        <f>N32+O32</f>
        <v>5</v>
      </c>
      <c r="Q32" s="82">
        <f>IFERROR(P32/M32,"-")</f>
        <v>0.060240963855422</v>
      </c>
      <c r="R32" s="81">
        <v>1</v>
      </c>
      <c r="S32" s="81">
        <v>1</v>
      </c>
      <c r="T32" s="82">
        <f>IFERROR(S32/(O32+P32),"-")</f>
        <v>0.2</v>
      </c>
      <c r="U32" s="182">
        <f>IFERROR(J32/SUM(P32:P33),"-")</f>
        <v>10000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236000</v>
      </c>
      <c r="AB32" s="85">
        <f>SUM(X32:X33)/SUM(J32:J33)</f>
        <v>3.95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0.2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3</v>
      </c>
      <c r="BO32" s="120">
        <f>IF(P32=0,"",IF(BN32=0,"",(BN32/P32)))</f>
        <v>0.6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/>
      <c r="E33" s="203"/>
      <c r="F33" s="203" t="s">
        <v>79</v>
      </c>
      <c r="G33" s="203"/>
      <c r="H33" s="90"/>
      <c r="I33" s="90"/>
      <c r="J33" s="188"/>
      <c r="K33" s="81">
        <v>22</v>
      </c>
      <c r="L33" s="81">
        <v>14</v>
      </c>
      <c r="M33" s="81">
        <v>8</v>
      </c>
      <c r="N33" s="91">
        <v>3</v>
      </c>
      <c r="O33" s="92">
        <v>0</v>
      </c>
      <c r="P33" s="93">
        <f>N33+O33</f>
        <v>3</v>
      </c>
      <c r="Q33" s="82">
        <f>IFERROR(P33/M33,"-")</f>
        <v>0.375</v>
      </c>
      <c r="R33" s="81">
        <v>3</v>
      </c>
      <c r="S33" s="81">
        <v>0</v>
      </c>
      <c r="T33" s="82">
        <f>IFERROR(S33/(O33+P33),"-")</f>
        <v>0</v>
      </c>
      <c r="U33" s="182"/>
      <c r="V33" s="84">
        <v>2</v>
      </c>
      <c r="W33" s="82">
        <f>IF(P33=0,"-",V33/P33)</f>
        <v>0.66666666666667</v>
      </c>
      <c r="X33" s="186">
        <v>316000</v>
      </c>
      <c r="Y33" s="187">
        <f>IFERROR(X33/P33,"-")</f>
        <v>105333.33333333</v>
      </c>
      <c r="Z33" s="187">
        <f>IFERROR(X33/V33,"-")</f>
        <v>158000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2</v>
      </c>
      <c r="BX33" s="127">
        <f>IF(P33=0,"",IF(BW33=0,"",(BW33/P33)))</f>
        <v>0.66666666666667</v>
      </c>
      <c r="BY33" s="128">
        <v>2</v>
      </c>
      <c r="BZ33" s="129">
        <f>IFERROR(BY33/BW33,"-")</f>
        <v>1</v>
      </c>
      <c r="CA33" s="130">
        <v>316000</v>
      </c>
      <c r="CB33" s="131">
        <f>IFERROR(CA33/BW33,"-")</f>
        <v>158000</v>
      </c>
      <c r="CC33" s="132"/>
      <c r="CD33" s="132"/>
      <c r="CE33" s="132">
        <v>2</v>
      </c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2</v>
      </c>
      <c r="CP33" s="141">
        <v>316000</v>
      </c>
      <c r="CQ33" s="141">
        <v>236000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30"/>
      <c r="B34" s="87"/>
      <c r="C34" s="88"/>
      <c r="D34" s="88"/>
      <c r="E34" s="88"/>
      <c r="F34" s="89"/>
      <c r="G34" s="90"/>
      <c r="H34" s="90"/>
      <c r="I34" s="90"/>
      <c r="J34" s="192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59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30"/>
      <c r="B35" s="37"/>
      <c r="C35" s="21"/>
      <c r="D35" s="21"/>
      <c r="E35" s="21"/>
      <c r="F35" s="22"/>
      <c r="G35" s="36"/>
      <c r="H35" s="36"/>
      <c r="I35" s="75"/>
      <c r="J35" s="193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61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19">
        <f>AB36</f>
        <v>2.268870523416</v>
      </c>
      <c r="B36" s="39"/>
      <c r="C36" s="39"/>
      <c r="D36" s="39"/>
      <c r="E36" s="39"/>
      <c r="F36" s="39"/>
      <c r="G36" s="40" t="s">
        <v>135</v>
      </c>
      <c r="H36" s="40"/>
      <c r="I36" s="40"/>
      <c r="J36" s="190">
        <f>SUM(J6:J35)</f>
        <v>1815000</v>
      </c>
      <c r="K36" s="41">
        <f>SUM(K6:K35)</f>
        <v>914</v>
      </c>
      <c r="L36" s="41">
        <f>SUM(L6:L35)</f>
        <v>360</v>
      </c>
      <c r="M36" s="41">
        <f>SUM(M6:M35)</f>
        <v>1350</v>
      </c>
      <c r="N36" s="41">
        <f>SUM(N6:N35)</f>
        <v>168</v>
      </c>
      <c r="O36" s="41">
        <f>SUM(O6:O35)</f>
        <v>1</v>
      </c>
      <c r="P36" s="41">
        <f>SUM(P6:P35)</f>
        <v>169</v>
      </c>
      <c r="Q36" s="42">
        <f>IFERROR(P36/M36,"-")</f>
        <v>0.12518518518519</v>
      </c>
      <c r="R36" s="78">
        <f>SUM(R6:R35)</f>
        <v>75</v>
      </c>
      <c r="S36" s="78">
        <f>SUM(S6:S35)</f>
        <v>29</v>
      </c>
      <c r="T36" s="42">
        <f>IFERROR(R36/P36,"-")</f>
        <v>0.44378698224852</v>
      </c>
      <c r="U36" s="184">
        <f>IFERROR(J36/P36,"-")</f>
        <v>10739.644970414</v>
      </c>
      <c r="V36" s="44">
        <f>SUM(V6:V35)</f>
        <v>65</v>
      </c>
      <c r="W36" s="42">
        <f>IFERROR(V36/P36,"-")</f>
        <v>0.38461538461538</v>
      </c>
      <c r="X36" s="190">
        <f>SUM(X6:X35)</f>
        <v>4118000</v>
      </c>
      <c r="Y36" s="190">
        <f>IFERROR(X36/P36,"-")</f>
        <v>24366.863905325</v>
      </c>
      <c r="Z36" s="190">
        <f>IFERROR(X36/V36,"-")</f>
        <v>63353.846153846</v>
      </c>
      <c r="AA36" s="190">
        <f>X36-J36</f>
        <v>2303000</v>
      </c>
      <c r="AB36" s="47">
        <f>X36/J36</f>
        <v>2.268870523416</v>
      </c>
      <c r="AC36" s="60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3"/>
    <mergeCell ref="J19:J23"/>
    <mergeCell ref="U19:U23"/>
    <mergeCell ref="AA19:AA23"/>
    <mergeCell ref="AB19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0.2725</v>
      </c>
      <c r="B6" s="203" t="s">
        <v>137</v>
      </c>
      <c r="C6" s="203" t="s">
        <v>138</v>
      </c>
      <c r="D6" s="203" t="s">
        <v>139</v>
      </c>
      <c r="E6" s="203" t="s">
        <v>140</v>
      </c>
      <c r="F6" s="203" t="s">
        <v>64</v>
      </c>
      <c r="G6" s="203" t="s">
        <v>141</v>
      </c>
      <c r="H6" s="90" t="s">
        <v>142</v>
      </c>
      <c r="I6" s="90" t="s">
        <v>143</v>
      </c>
      <c r="J6" s="188">
        <v>400000</v>
      </c>
      <c r="K6" s="81">
        <v>23</v>
      </c>
      <c r="L6" s="81">
        <v>0</v>
      </c>
      <c r="M6" s="81">
        <v>72</v>
      </c>
      <c r="N6" s="91">
        <v>15</v>
      </c>
      <c r="O6" s="92">
        <v>1</v>
      </c>
      <c r="P6" s="93">
        <f>N6+O6</f>
        <v>16</v>
      </c>
      <c r="Q6" s="82">
        <f>IFERROR(P6/M6,"-")</f>
        <v>0.22222222222222</v>
      </c>
      <c r="R6" s="81">
        <v>5</v>
      </c>
      <c r="S6" s="81">
        <v>2</v>
      </c>
      <c r="T6" s="82">
        <f>IFERROR(S6/(O6+P6),"-")</f>
        <v>0.11764705882353</v>
      </c>
      <c r="U6" s="182">
        <f>IFERROR(J6/SUM(P6:P7),"-")</f>
        <v>16666.666666667</v>
      </c>
      <c r="V6" s="84">
        <v>2</v>
      </c>
      <c r="W6" s="82">
        <f>IF(P6=0,"-",V6/P6)</f>
        <v>0.125</v>
      </c>
      <c r="X6" s="186">
        <v>88000</v>
      </c>
      <c r="Y6" s="187">
        <f>IFERROR(X6/P6,"-")</f>
        <v>5500</v>
      </c>
      <c r="Z6" s="187">
        <f>IFERROR(X6/V6,"-")</f>
        <v>44000</v>
      </c>
      <c r="AA6" s="188">
        <f>SUM(X6:X7)-SUM(J6:J7)</f>
        <v>-291000</v>
      </c>
      <c r="AB6" s="85">
        <f>SUM(X6:X7)/SUM(J6:J7)</f>
        <v>0.2725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0.375</v>
      </c>
      <c r="BP6" s="121">
        <v>2</v>
      </c>
      <c r="BQ6" s="122">
        <f>IFERROR(BP6/BN6,"-")</f>
        <v>0.33333333333333</v>
      </c>
      <c r="BR6" s="123">
        <v>88000</v>
      </c>
      <c r="BS6" s="124">
        <f>IFERROR(BR6/BN6,"-")</f>
        <v>14666.666666667</v>
      </c>
      <c r="BT6" s="125"/>
      <c r="BU6" s="125"/>
      <c r="BV6" s="125">
        <v>2</v>
      </c>
      <c r="BW6" s="126">
        <v>1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88000</v>
      </c>
      <c r="CQ6" s="141">
        <v>70000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144</v>
      </c>
      <c r="C7" s="203"/>
      <c r="D7" s="203"/>
      <c r="E7" s="203"/>
      <c r="F7" s="203" t="s">
        <v>79</v>
      </c>
      <c r="G7" s="203"/>
      <c r="H7" s="90"/>
      <c r="I7" s="90"/>
      <c r="J7" s="188"/>
      <c r="K7" s="81">
        <v>61</v>
      </c>
      <c r="L7" s="81">
        <v>32</v>
      </c>
      <c r="M7" s="81">
        <v>28</v>
      </c>
      <c r="N7" s="91">
        <v>7</v>
      </c>
      <c r="O7" s="92">
        <v>1</v>
      </c>
      <c r="P7" s="93">
        <f>N7+O7</f>
        <v>8</v>
      </c>
      <c r="Q7" s="82">
        <f>IFERROR(P7/M7,"-")</f>
        <v>0.28571428571429</v>
      </c>
      <c r="R7" s="81">
        <v>4</v>
      </c>
      <c r="S7" s="81">
        <v>1</v>
      </c>
      <c r="T7" s="82">
        <f>IFERROR(S7/(O7+P7),"-")</f>
        <v>0.11111111111111</v>
      </c>
      <c r="U7" s="182"/>
      <c r="V7" s="84">
        <v>3</v>
      </c>
      <c r="W7" s="82">
        <f>IF(P7=0,"-",V7/P7)</f>
        <v>0.375</v>
      </c>
      <c r="X7" s="186">
        <v>21000</v>
      </c>
      <c r="Y7" s="187">
        <f>IFERROR(X7/P7,"-")</f>
        <v>2625</v>
      </c>
      <c r="Z7" s="187">
        <f>IFERROR(X7/V7,"-")</f>
        <v>7000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>
        <v>1</v>
      </c>
      <c r="BH7" s="114">
        <f>IFERROR(BG7/BE7,"-")</f>
        <v>0.5</v>
      </c>
      <c r="BI7" s="115">
        <v>3000</v>
      </c>
      <c r="BJ7" s="116">
        <f>IFERROR(BI7/BE7,"-")</f>
        <v>1500</v>
      </c>
      <c r="BK7" s="117">
        <v>1</v>
      </c>
      <c r="BL7" s="117"/>
      <c r="BM7" s="117"/>
      <c r="BN7" s="119">
        <v>4</v>
      </c>
      <c r="BO7" s="120">
        <f>IF(P7=0,"",IF(BN7=0,"",(BN7/P7)))</f>
        <v>0.5</v>
      </c>
      <c r="BP7" s="121">
        <v>2</v>
      </c>
      <c r="BQ7" s="122">
        <f>IFERROR(BP7/BN7,"-")</f>
        <v>0.5</v>
      </c>
      <c r="BR7" s="123">
        <v>18000</v>
      </c>
      <c r="BS7" s="124">
        <f>IFERROR(BR7/BN7,"-")</f>
        <v>4500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21000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0.2725</v>
      </c>
      <c r="B10" s="39"/>
      <c r="C10" s="39"/>
      <c r="D10" s="39"/>
      <c r="E10" s="39"/>
      <c r="F10" s="39"/>
      <c r="G10" s="40" t="s">
        <v>145</v>
      </c>
      <c r="H10" s="40"/>
      <c r="I10" s="40"/>
      <c r="J10" s="190">
        <f>SUM(J6:J9)</f>
        <v>400000</v>
      </c>
      <c r="K10" s="41">
        <f>SUM(K6:K9)</f>
        <v>84</v>
      </c>
      <c r="L10" s="41">
        <f>SUM(L6:L9)</f>
        <v>32</v>
      </c>
      <c r="M10" s="41">
        <f>SUM(M6:M9)</f>
        <v>100</v>
      </c>
      <c r="N10" s="41">
        <f>SUM(N6:N9)</f>
        <v>22</v>
      </c>
      <c r="O10" s="41">
        <f>SUM(O6:O9)</f>
        <v>2</v>
      </c>
      <c r="P10" s="41">
        <f>SUM(P6:P9)</f>
        <v>24</v>
      </c>
      <c r="Q10" s="42">
        <f>IFERROR(P10/M10,"-")</f>
        <v>0.24</v>
      </c>
      <c r="R10" s="78">
        <f>SUM(R6:R9)</f>
        <v>9</v>
      </c>
      <c r="S10" s="78">
        <f>SUM(S6:S9)</f>
        <v>3</v>
      </c>
      <c r="T10" s="42">
        <f>IFERROR(R10/P10,"-")</f>
        <v>0.375</v>
      </c>
      <c r="U10" s="184">
        <f>IFERROR(J10/P10,"-")</f>
        <v>16666.666666667</v>
      </c>
      <c r="V10" s="44">
        <f>SUM(V6:V9)</f>
        <v>5</v>
      </c>
      <c r="W10" s="42">
        <f>IFERROR(V10/P10,"-")</f>
        <v>0.20833333333333</v>
      </c>
      <c r="X10" s="190">
        <f>SUM(X6:X9)</f>
        <v>109000</v>
      </c>
      <c r="Y10" s="190">
        <f>IFERROR(X10/P10,"-")</f>
        <v>4541.6666666667</v>
      </c>
      <c r="Z10" s="190">
        <f>IFERROR(X10/V10,"-")</f>
        <v>21800</v>
      </c>
      <c r="AA10" s="190">
        <f>X10-J10</f>
        <v>-291000</v>
      </c>
      <c r="AB10" s="47">
        <f>X10/J10</f>
        <v>0.2725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