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<sst xmlns="http://schemas.openxmlformats.org/spreadsheetml/2006/main" uniqueCount="145">
  <si>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</si>
  <si>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</si>
  <si>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</si>
  <si>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</si>
  <si>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</si>
  <si>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</si>
  <si>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</si>
  <si>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</si>
  <si>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</si>
  <si>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</si>
  <si>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</si>
  <si>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</si>
  <si>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</si>
  <si>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</si>
  <si>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</si>
  <si>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</si>
  <si>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</si>
  <si>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</si>
  <si>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</si>
  <si>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</si>
  <si>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</si>
  <si>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</si>
  <si>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</si>
  <si>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</si>
  <si>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</si>
  <si>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</si>
  <si>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</si>
  <si>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</si>
  <si>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</si>
  <si>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</si>
  <si>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</si>
  <si>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</si>
  <si>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</si>
  <si>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</si>
  <si>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</si>
  <si>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</si>
  <si>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</si>
  <si>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</si>
  <si>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</si>
  <si>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</si>
  <si>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</si>
  <si>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</si>
  <si>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</si>
  <si>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</si>
  <si>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</si>
  <si>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</si>
  <si>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</si>
  <si>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</si>
  <si>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</si>
  <si>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</si>
  <si>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</si>
  <si>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</si>
  <si>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</si>
  <si>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</si>
  <si>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</si>
  <si>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</si>
  <si>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</si>
  <si>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</si>
  <si>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</si>
  <si>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</si>
  <si>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</si>
  <si>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sd1276</t>
  </si>
  <si>
    <t>右女３</t>
  </si>
  <si>
    <t>トゥギャザーする女性をゲットしようぜ！</t>
  </si>
  <si>
    <t>lp03</t>
  </si>
  <si>
    <t>スポニチ西部</t>
  </si>
  <si>
    <t>半2段つかみ10段保証</t>
  </si>
  <si>
    <t>10段保証</t>
  </si>
  <si>
    <t>sd1277</t>
  </si>
  <si>
    <t>空電</t>
  </si>
  <si>
    <t>sd1278</t>
  </si>
  <si>
    <t>①右女３</t>
  </si>
  <si>
    <t>103「60歳で出会いデビュー　全力でサポートします！」</t>
  </si>
  <si>
    <t>デイリースポーツ関西</t>
  </si>
  <si>
    <t>半2段つかみ20段保証</t>
  </si>
  <si>
    <t>20段保証</t>
  </si>
  <si>
    <t>sd1279</t>
  </si>
  <si>
    <t>②旧デイリー風</t>
  </si>
  <si>
    <t>104「お試し登録だけでもOK！」</t>
  </si>
  <si>
    <t>sd1280</t>
  </si>
  <si>
    <t>③新版</t>
  </si>
  <si>
    <t>105「私達、新聞で、出会いました」</t>
  </si>
  <si>
    <t>sd1281</t>
  </si>
  <si>
    <t>④みすず学園版</t>
  </si>
  <si>
    <t>106「LINEは使えなくても大丈夫」</t>
  </si>
  <si>
    <t>sd1282</t>
  </si>
  <si>
    <t>(空電共通)</t>
  </si>
  <si>
    <t>sd1283</t>
  </si>
  <si>
    <t>黒：記事版</t>
  </si>
  <si>
    <t>求む！５０歳以上の女性と</t>
  </si>
  <si>
    <t>スポニチ関東</t>
  </si>
  <si>
    <t>全5段</t>
  </si>
  <si>
    <t>1月16日(木)</t>
  </si>
  <si>
    <t>sd1284</t>
  </si>
  <si>
    <t>sd1285</t>
  </si>
  <si>
    <t>雑誌版</t>
  </si>
  <si>
    <t>もう50代の熟女だけど・・・</t>
  </si>
  <si>
    <t>スポニチ関西 特価</t>
  </si>
  <si>
    <t>1月04日(土)</t>
  </si>
  <si>
    <t>sd1286</t>
  </si>
  <si>
    <t>sd1287</t>
  </si>
  <si>
    <t>全5段・半5段段つかみ10段保証</t>
  </si>
  <si>
    <t>sd1288</t>
  </si>
  <si>
    <t>C版</t>
  </si>
  <si>
    <t>男の夢をかなえます 超美熟女から逆指名</t>
  </si>
  <si>
    <t>sd1289</t>
  </si>
  <si>
    <t>黒：右女３</t>
  </si>
  <si>
    <t>今までで一番すごかった</t>
  </si>
  <si>
    <t>sd1290</t>
  </si>
  <si>
    <t>みすず学苑版</t>
  </si>
  <si>
    <t>50歳からの恋休み</t>
  </si>
  <si>
    <t>sd1291</t>
  </si>
  <si>
    <t>sd1292</t>
  </si>
  <si>
    <t>sd1293</t>
  </si>
  <si>
    <t>黒：C版</t>
  </si>
  <si>
    <t>女性からご飯に誘われる。男性はyesかnoか返事するだけ</t>
  </si>
  <si>
    <t>道新スポーツ</t>
  </si>
  <si>
    <t>sd1294</t>
  </si>
  <si>
    <t>熟女版</t>
  </si>
  <si>
    <t>お相手するの好きなの。ヤリすぎねえさんの日常</t>
  </si>
  <si>
    <t>sd1295</t>
  </si>
  <si>
    <t>黒：漫画版</t>
  </si>
  <si>
    <t>ストイックな女性が多い○○。「やっぱりあなたが一番好き！」</t>
  </si>
  <si>
    <t>sd1296</t>
  </si>
  <si>
    <t>女性と会話することがとても良い！</t>
  </si>
  <si>
    <t>sd1297</t>
  </si>
  <si>
    <t>最終兵器熟女</t>
  </si>
  <si>
    <t>sd1298</t>
  </si>
  <si>
    <t>空電 (共通)</t>
  </si>
  <si>
    <t>新聞 TOTAL</t>
  </si>
  <si>
    <t>●雑誌 広告</t>
  </si>
  <si>
    <t>dz090</t>
  </si>
  <si>
    <t>ぶんか社</t>
  </si>
  <si>
    <t>新50代</t>
  </si>
  <si>
    <t>長年ずっと悩んでた。あの時ダメ元で始めてよかった！</t>
  </si>
  <si>
    <t>lp02</t>
  </si>
  <si>
    <t>EX MAX</t>
  </si>
  <si>
    <t>表4</t>
  </si>
  <si>
    <t>dz091</t>
  </si>
  <si>
    <t>dz092</t>
  </si>
  <si>
    <t>交通 タイムス社</t>
  </si>
  <si>
    <t>トラック魂</t>
  </si>
  <si>
    <t>4C1P</t>
  </si>
  <si>
    <t>dz093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</si>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</sst>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23</v>
      </c>
      <c r="D6" s="195">
        <v>1180000</v>
      </c>
      <c r="E6" s="81">
        <v>1179</v>
      </c>
      <c r="F6" s="81">
        <v>318</v>
      </c>
      <c r="G6" s="81">
        <v>913</v>
      </c>
      <c r="H6" s="91">
        <v>109</v>
      </c>
      <c r="I6" s="92">
        <v>0</v>
      </c>
      <c r="J6" s="145">
        <f>H6+I6</f>
        <v>109</v>
      </c>
      <c r="K6" s="82">
        <f>IFERROR(J6/G6,"-")</f>
        <v>0.11938663745893</v>
      </c>
      <c r="L6" s="81">
        <v>51</v>
      </c>
      <c r="M6" s="81">
        <v>28</v>
      </c>
      <c r="N6" s="82">
        <f>IFERROR(L6/J6,"-")</f>
        <v>0.46788990825688</v>
      </c>
      <c r="O6" s="83">
        <f>IFERROR(D6/J6,"-")</f>
        <v>10825.688073394</v>
      </c>
      <c r="P6" s="84">
        <v>35</v>
      </c>
      <c r="Q6" s="82">
        <f>IFERROR(P6/J6,"-")</f>
        <v>0.32110091743119</v>
      </c>
      <c r="R6" s="200">
        <v>2521000</v>
      </c>
      <c r="S6" s="201">
        <f>IFERROR(R6/J6,"-")</f>
        <v>23128.440366972</v>
      </c>
      <c r="T6" s="201">
        <f>IFERROR(R6/P6,"-")</f>
        <v>72028.571428571</v>
      </c>
      <c r="U6" s="195">
        <f>IFERROR(R6-D6,"-")</f>
        <v>1341000</v>
      </c>
      <c r="V6" s="85">
        <f>R6/D6</f>
        <v>2.1364406779661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200000</v>
      </c>
      <c r="E7" s="81">
        <v>178</v>
      </c>
      <c r="F7" s="81">
        <v>49</v>
      </c>
      <c r="G7" s="81">
        <v>100</v>
      </c>
      <c r="H7" s="91">
        <v>33</v>
      </c>
      <c r="I7" s="92">
        <v>0</v>
      </c>
      <c r="J7" s="145">
        <f>H7+I7</f>
        <v>33</v>
      </c>
      <c r="K7" s="82">
        <f>IFERROR(J7/G7,"-")</f>
        <v>0.33</v>
      </c>
      <c r="L7" s="81">
        <v>11</v>
      </c>
      <c r="M7" s="81">
        <v>7</v>
      </c>
      <c r="N7" s="82">
        <f>IFERROR(L7/J7,"-")</f>
        <v>0.33333333333333</v>
      </c>
      <c r="O7" s="83">
        <f>IFERROR(D7/J7,"-")</f>
        <v>6060.6060606061</v>
      </c>
      <c r="P7" s="84">
        <v>12</v>
      </c>
      <c r="Q7" s="82">
        <f>IFERROR(P7/J7,"-")</f>
        <v>0.36363636363636</v>
      </c>
      <c r="R7" s="200">
        <v>219000</v>
      </c>
      <c r="S7" s="201">
        <f>IFERROR(R7/J7,"-")</f>
        <v>6636.3636363636</v>
      </c>
      <c r="T7" s="201">
        <f>IFERROR(R7/P7,"-")</f>
        <v>18250</v>
      </c>
      <c r="U7" s="195">
        <f>IFERROR(R7-D7,"-")</f>
        <v>19000</v>
      </c>
      <c r="V7" s="85">
        <f>R7/D7</f>
        <v>1.095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1380000</v>
      </c>
      <c r="E10" s="41">
        <f>SUM(E6:E8)</f>
        <v>1357</v>
      </c>
      <c r="F10" s="41">
        <f>SUM(F6:F8)</f>
        <v>367</v>
      </c>
      <c r="G10" s="41">
        <f>SUM(G6:G8)</f>
        <v>1013</v>
      </c>
      <c r="H10" s="41">
        <f>SUM(H6:H8)</f>
        <v>142</v>
      </c>
      <c r="I10" s="41">
        <f>SUM(I6:I8)</f>
        <v>0</v>
      </c>
      <c r="J10" s="41">
        <f>SUM(J6:J8)</f>
        <v>142</v>
      </c>
      <c r="K10" s="42">
        <f>IFERROR(J10/G10,"-")</f>
        <v>0.14017769002961</v>
      </c>
      <c r="L10" s="78">
        <f>SUM(L6:L8)</f>
        <v>62</v>
      </c>
      <c r="M10" s="78">
        <f>SUM(M6:M8)</f>
        <v>35</v>
      </c>
      <c r="N10" s="42">
        <f>IFERROR(L10/J10,"-")</f>
        <v>0.43661971830986</v>
      </c>
      <c r="O10" s="43">
        <f>IFERROR(D10/J10,"-")</f>
        <v>9718.3098591549</v>
      </c>
      <c r="P10" s="44">
        <f>SUM(P6:P8)</f>
        <v>47</v>
      </c>
      <c r="Q10" s="42">
        <f>IFERROR(P10/J10,"-")</f>
        <v>0.33098591549296</v>
      </c>
      <c r="R10" s="45">
        <f>SUM(R6:R8)</f>
        <v>2740000</v>
      </c>
      <c r="S10" s="45">
        <f>IFERROR(R10/J10,"-")</f>
        <v>19295.774647887</v>
      </c>
      <c r="T10" s="45">
        <f>IFERROR(R10/P10,"-")</f>
        <v>58297.872340426</v>
      </c>
      <c r="U10" s="46">
        <f>SUM(U6:U8)</f>
        <v>1360000</v>
      </c>
      <c r="V10" s="47">
        <f>IFERROR(R10/D10,"-")</f>
        <v>1.9855072463768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1.44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250000</v>
      </c>
      <c r="K6" s="81">
        <v>35</v>
      </c>
      <c r="L6" s="81">
        <v>0</v>
      </c>
      <c r="M6" s="81">
        <v>82</v>
      </c>
      <c r="N6" s="91">
        <v>8</v>
      </c>
      <c r="O6" s="92">
        <v>0</v>
      </c>
      <c r="P6" s="93">
        <f>N6+O6</f>
        <v>8</v>
      </c>
      <c r="Q6" s="82">
        <f>IFERROR(P6/M6,"-")</f>
        <v>0.097560975609756</v>
      </c>
      <c r="R6" s="81">
        <v>4</v>
      </c>
      <c r="S6" s="81">
        <v>3</v>
      </c>
      <c r="T6" s="82">
        <f>IFERROR(S6/(O6+P6),"-")</f>
        <v>0.375</v>
      </c>
      <c r="U6" s="182">
        <f>IFERROR(J6/SUM(P6:P7),"-")</f>
        <v>14705.882352941</v>
      </c>
      <c r="V6" s="84">
        <v>5</v>
      </c>
      <c r="W6" s="82">
        <f>IF(P6=0,"-",V6/P6)</f>
        <v>0.625</v>
      </c>
      <c r="X6" s="186">
        <v>83000</v>
      </c>
      <c r="Y6" s="187">
        <f>IFERROR(X6/P6,"-")</f>
        <v>10375</v>
      </c>
      <c r="Z6" s="187">
        <f>IFERROR(X6/V6,"-")</f>
        <v>16600</v>
      </c>
      <c r="AA6" s="188">
        <f>SUM(X6:X7)-SUM(J6:J7)</f>
        <v>110000</v>
      </c>
      <c r="AB6" s="85">
        <f>SUM(X6:X7)/SUM(J6:J7)</f>
        <v>1.44</v>
      </c>
      <c r="AC6" s="79"/>
      <c r="AD6" s="94">
        <v>1</v>
      </c>
      <c r="AE6" s="95">
        <f>IF(P6=0,"",IF(AD6=0,"",(AD6/P6)))</f>
        <v>0.125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3</v>
      </c>
      <c r="BO6" s="120">
        <f>IF(P6=0,"",IF(BN6=0,"",(BN6/P6)))</f>
        <v>0.375</v>
      </c>
      <c r="BP6" s="121">
        <v>2</v>
      </c>
      <c r="BQ6" s="122">
        <f>IFERROR(BP6/BN6,"-")</f>
        <v>0.66666666666667</v>
      </c>
      <c r="BR6" s="123">
        <v>48000</v>
      </c>
      <c r="BS6" s="124">
        <f>IFERROR(BR6/BN6,"-")</f>
        <v>16000</v>
      </c>
      <c r="BT6" s="125"/>
      <c r="BU6" s="125"/>
      <c r="BV6" s="125">
        <v>2</v>
      </c>
      <c r="BW6" s="126">
        <v>4</v>
      </c>
      <c r="BX6" s="127">
        <f>IF(P6=0,"",IF(BW6=0,"",(BW6/P6)))</f>
        <v>0.5</v>
      </c>
      <c r="BY6" s="128">
        <v>3</v>
      </c>
      <c r="BZ6" s="129">
        <f>IFERROR(BY6/BW6,"-")</f>
        <v>0.75</v>
      </c>
      <c r="CA6" s="130">
        <v>35000</v>
      </c>
      <c r="CB6" s="131">
        <f>IFERROR(CA6/BW6,"-")</f>
        <v>8750</v>
      </c>
      <c r="CC6" s="132">
        <v>2</v>
      </c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5</v>
      </c>
      <c r="CP6" s="141">
        <v>83000</v>
      </c>
      <c r="CQ6" s="141">
        <v>30000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60</v>
      </c>
      <c r="L7" s="81">
        <v>38</v>
      </c>
      <c r="M7" s="81">
        <v>21</v>
      </c>
      <c r="N7" s="91">
        <v>9</v>
      </c>
      <c r="O7" s="92">
        <v>0</v>
      </c>
      <c r="P7" s="93">
        <f>N7+O7</f>
        <v>9</v>
      </c>
      <c r="Q7" s="82">
        <f>IFERROR(P7/M7,"-")</f>
        <v>0.42857142857143</v>
      </c>
      <c r="R7" s="81">
        <v>7</v>
      </c>
      <c r="S7" s="81">
        <v>1</v>
      </c>
      <c r="T7" s="82">
        <f>IFERROR(S7/(O7+P7),"-")</f>
        <v>0.11111111111111</v>
      </c>
      <c r="U7" s="182"/>
      <c r="V7" s="84">
        <v>3</v>
      </c>
      <c r="W7" s="82">
        <f>IF(P7=0,"-",V7/P7)</f>
        <v>0.33333333333333</v>
      </c>
      <c r="X7" s="186">
        <v>277000</v>
      </c>
      <c r="Y7" s="187">
        <f>IFERROR(X7/P7,"-")</f>
        <v>30777.777777778</v>
      </c>
      <c r="Z7" s="187">
        <f>IFERROR(X7/V7,"-")</f>
        <v>92333.333333333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2</v>
      </c>
      <c r="BO7" s="120">
        <f>IF(P7=0,"",IF(BN7=0,"",(BN7/P7)))</f>
        <v>0.22222222222222</v>
      </c>
      <c r="BP7" s="121">
        <v>1</v>
      </c>
      <c r="BQ7" s="122">
        <f>IFERROR(BP7/BN7,"-")</f>
        <v>0.5</v>
      </c>
      <c r="BR7" s="123">
        <v>58000</v>
      </c>
      <c r="BS7" s="124">
        <f>IFERROR(BR7/BN7,"-")</f>
        <v>29000</v>
      </c>
      <c r="BT7" s="125"/>
      <c r="BU7" s="125"/>
      <c r="BV7" s="125">
        <v>1</v>
      </c>
      <c r="BW7" s="126">
        <v>5</v>
      </c>
      <c r="BX7" s="127">
        <f>IF(P7=0,"",IF(BW7=0,"",(BW7/P7)))</f>
        <v>0.55555555555556</v>
      </c>
      <c r="BY7" s="128">
        <v>1</v>
      </c>
      <c r="BZ7" s="129">
        <f>IFERROR(BY7/BW7,"-")</f>
        <v>0.2</v>
      </c>
      <c r="CA7" s="130">
        <v>3000</v>
      </c>
      <c r="CB7" s="131">
        <f>IFERROR(CA7/BW7,"-")</f>
        <v>600</v>
      </c>
      <c r="CC7" s="132">
        <v>1</v>
      </c>
      <c r="CD7" s="132"/>
      <c r="CE7" s="132"/>
      <c r="CF7" s="133">
        <v>2</v>
      </c>
      <c r="CG7" s="134">
        <f>IF(P7=0,"",IF(CF7=0,"",(CF7/P7)))</f>
        <v>0.22222222222222</v>
      </c>
      <c r="CH7" s="135">
        <v>1</v>
      </c>
      <c r="CI7" s="136">
        <f>IFERROR(CH7/CF7,"-")</f>
        <v>0.5</v>
      </c>
      <c r="CJ7" s="137">
        <v>216000</v>
      </c>
      <c r="CK7" s="138">
        <f>IFERROR(CJ7/CF7,"-")</f>
        <v>108000</v>
      </c>
      <c r="CL7" s="139"/>
      <c r="CM7" s="139"/>
      <c r="CN7" s="139">
        <v>1</v>
      </c>
      <c r="CO7" s="140">
        <v>3</v>
      </c>
      <c r="CP7" s="141">
        <v>277000</v>
      </c>
      <c r="CQ7" s="141">
        <v>216000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0.56333333333333</v>
      </c>
      <c r="B8" s="203" t="s">
        <v>70</v>
      </c>
      <c r="C8" s="203"/>
      <c r="D8" s="203" t="s">
        <v>71</v>
      </c>
      <c r="E8" s="203" t="s">
        <v>72</v>
      </c>
      <c r="F8" s="203" t="s">
        <v>64</v>
      </c>
      <c r="G8" s="203" t="s">
        <v>73</v>
      </c>
      <c r="H8" s="90" t="s">
        <v>74</v>
      </c>
      <c r="I8" s="90" t="s">
        <v>75</v>
      </c>
      <c r="J8" s="188">
        <v>300000</v>
      </c>
      <c r="K8" s="81">
        <v>12</v>
      </c>
      <c r="L8" s="81">
        <v>0</v>
      </c>
      <c r="M8" s="81">
        <v>54</v>
      </c>
      <c r="N8" s="91">
        <v>1</v>
      </c>
      <c r="O8" s="92">
        <v>0</v>
      </c>
      <c r="P8" s="93">
        <f>N8+O8</f>
        <v>1</v>
      </c>
      <c r="Q8" s="82">
        <f>IFERROR(P8/M8,"-")</f>
        <v>0.018518518518519</v>
      </c>
      <c r="R8" s="81">
        <v>0</v>
      </c>
      <c r="S8" s="81">
        <v>0</v>
      </c>
      <c r="T8" s="82">
        <f>IFERROR(S8/(O8+P8),"-")</f>
        <v>0</v>
      </c>
      <c r="U8" s="182">
        <f>IFERROR(J8/SUM(P8:P12),"-")</f>
        <v>12500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SUM(X8:X12)-SUM(J8:J12)</f>
        <v>-131000</v>
      </c>
      <c r="AB8" s="85">
        <f>SUM(X8:X12)/SUM(J8:J12)</f>
        <v>0.56333333333333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1</v>
      </c>
      <c r="BX8" s="127">
        <f>IF(P8=0,"",IF(BW8=0,"",(BW8/P8)))</f>
        <v>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 t="s">
        <v>77</v>
      </c>
      <c r="E9" s="203" t="s">
        <v>78</v>
      </c>
      <c r="F9" s="203" t="s">
        <v>64</v>
      </c>
      <c r="G9" s="203"/>
      <c r="H9" s="90" t="s">
        <v>74</v>
      </c>
      <c r="I9" s="90"/>
      <c r="J9" s="188"/>
      <c r="K9" s="81">
        <v>17</v>
      </c>
      <c r="L9" s="81">
        <v>0</v>
      </c>
      <c r="M9" s="81">
        <v>69</v>
      </c>
      <c r="N9" s="91">
        <v>4</v>
      </c>
      <c r="O9" s="92">
        <v>0</v>
      </c>
      <c r="P9" s="93">
        <f>N9+O9</f>
        <v>4</v>
      </c>
      <c r="Q9" s="82">
        <f>IFERROR(P9/M9,"-")</f>
        <v>0.057971014492754</v>
      </c>
      <c r="R9" s="81">
        <v>2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0.25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79</v>
      </c>
      <c r="C10" s="203"/>
      <c r="D10" s="203" t="s">
        <v>80</v>
      </c>
      <c r="E10" s="203" t="s">
        <v>81</v>
      </c>
      <c r="F10" s="203" t="s">
        <v>64</v>
      </c>
      <c r="G10" s="203"/>
      <c r="H10" s="90" t="s">
        <v>74</v>
      </c>
      <c r="I10" s="90"/>
      <c r="J10" s="188"/>
      <c r="K10" s="81">
        <v>5</v>
      </c>
      <c r="L10" s="81">
        <v>0</v>
      </c>
      <c r="M10" s="81">
        <v>65</v>
      </c>
      <c r="N10" s="91">
        <v>2</v>
      </c>
      <c r="O10" s="92">
        <v>0</v>
      </c>
      <c r="P10" s="93">
        <f>N10+O10</f>
        <v>2</v>
      </c>
      <c r="Q10" s="82">
        <f>IFERROR(P10/M10,"-")</f>
        <v>0.030769230769231</v>
      </c>
      <c r="R10" s="81">
        <v>0</v>
      </c>
      <c r="S10" s="81">
        <v>1</v>
      </c>
      <c r="T10" s="82">
        <f>IFERROR(S10/(O10+P10),"-")</f>
        <v>0.5</v>
      </c>
      <c r="U10" s="182"/>
      <c r="V10" s="84">
        <v>1</v>
      </c>
      <c r="W10" s="82">
        <f>IF(P10=0,"-",V10/P10)</f>
        <v>0.5</v>
      </c>
      <c r="X10" s="186">
        <v>8000</v>
      </c>
      <c r="Y10" s="187">
        <f>IFERROR(X10/P10,"-")</f>
        <v>4000</v>
      </c>
      <c r="Z10" s="187">
        <f>IFERROR(X10/V10,"-")</f>
        <v>8000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0.5</v>
      </c>
      <c r="AX10" s="106">
        <v>1</v>
      </c>
      <c r="AY10" s="108">
        <f>IFERROR(AX10/AV10,"-")</f>
        <v>1</v>
      </c>
      <c r="AZ10" s="109">
        <v>8000</v>
      </c>
      <c r="BA10" s="110">
        <f>IFERROR(AZ10/AV10,"-")</f>
        <v>8000</v>
      </c>
      <c r="BB10" s="111"/>
      <c r="BC10" s="111">
        <v>1</v>
      </c>
      <c r="BD10" s="111"/>
      <c r="BE10" s="112">
        <v>1</v>
      </c>
      <c r="BF10" s="113">
        <f>IF(P10=0,"",IF(BE10=0,"",(BE10/P10)))</f>
        <v>0.5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8000</v>
      </c>
      <c r="CQ10" s="141">
        <v>8000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82</v>
      </c>
      <c r="C11" s="203"/>
      <c r="D11" s="203" t="s">
        <v>83</v>
      </c>
      <c r="E11" s="203" t="s">
        <v>84</v>
      </c>
      <c r="F11" s="203" t="s">
        <v>64</v>
      </c>
      <c r="G11" s="203"/>
      <c r="H11" s="90" t="s">
        <v>74</v>
      </c>
      <c r="I11" s="90"/>
      <c r="J11" s="188"/>
      <c r="K11" s="81">
        <v>11</v>
      </c>
      <c r="L11" s="81">
        <v>0</v>
      </c>
      <c r="M11" s="81">
        <v>44</v>
      </c>
      <c r="N11" s="91">
        <v>3</v>
      </c>
      <c r="O11" s="92">
        <v>0</v>
      </c>
      <c r="P11" s="93">
        <f>N11+O11</f>
        <v>3</v>
      </c>
      <c r="Q11" s="82">
        <f>IFERROR(P11/M11,"-")</f>
        <v>0.068181818181818</v>
      </c>
      <c r="R11" s="81">
        <v>2</v>
      </c>
      <c r="S11" s="81">
        <v>1</v>
      </c>
      <c r="T11" s="82">
        <f>IFERROR(S11/(O11+P11),"-")</f>
        <v>0.33333333333333</v>
      </c>
      <c r="U11" s="182"/>
      <c r="V11" s="84">
        <v>1</v>
      </c>
      <c r="W11" s="82">
        <f>IF(P11=0,"-",V11/P11)</f>
        <v>0.33333333333333</v>
      </c>
      <c r="X11" s="186">
        <v>8000</v>
      </c>
      <c r="Y11" s="187">
        <f>IFERROR(X11/P11,"-")</f>
        <v>2666.6666666667</v>
      </c>
      <c r="Z11" s="187">
        <f>IFERROR(X11/V11,"-")</f>
        <v>8000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0.33333333333333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0.33333333333333</v>
      </c>
      <c r="BG11" s="112">
        <v>1</v>
      </c>
      <c r="BH11" s="114">
        <f>IFERROR(BG11/BE11,"-")</f>
        <v>1</v>
      </c>
      <c r="BI11" s="115">
        <v>8000</v>
      </c>
      <c r="BJ11" s="116">
        <f>IFERROR(BI11/BE11,"-")</f>
        <v>8000</v>
      </c>
      <c r="BK11" s="117"/>
      <c r="BL11" s="117">
        <v>1</v>
      </c>
      <c r="BM11" s="117"/>
      <c r="BN11" s="119">
        <v>1</v>
      </c>
      <c r="BO11" s="120">
        <f>IF(P11=0,"",IF(BN11=0,"",(BN11/P11)))</f>
        <v>0.33333333333333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8000</v>
      </c>
      <c r="CQ11" s="141">
        <v>8000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85</v>
      </c>
      <c r="C12" s="203"/>
      <c r="D12" s="203" t="s">
        <v>86</v>
      </c>
      <c r="E12" s="203" t="s">
        <v>86</v>
      </c>
      <c r="F12" s="203" t="s">
        <v>69</v>
      </c>
      <c r="G12" s="203"/>
      <c r="H12" s="90"/>
      <c r="I12" s="90"/>
      <c r="J12" s="188"/>
      <c r="K12" s="81">
        <v>559</v>
      </c>
      <c r="L12" s="81">
        <v>105</v>
      </c>
      <c r="M12" s="81">
        <v>68</v>
      </c>
      <c r="N12" s="91">
        <v>14</v>
      </c>
      <c r="O12" s="92">
        <v>0</v>
      </c>
      <c r="P12" s="93">
        <f>N12+O12</f>
        <v>14</v>
      </c>
      <c r="Q12" s="82">
        <f>IFERROR(P12/M12,"-")</f>
        <v>0.20588235294118</v>
      </c>
      <c r="R12" s="81">
        <v>10</v>
      </c>
      <c r="S12" s="81">
        <v>1</v>
      </c>
      <c r="T12" s="82">
        <f>IFERROR(S12/(O12+P12),"-")</f>
        <v>0.071428571428571</v>
      </c>
      <c r="U12" s="182"/>
      <c r="V12" s="84">
        <v>3</v>
      </c>
      <c r="W12" s="82">
        <f>IF(P12=0,"-",V12/P12)</f>
        <v>0.21428571428571</v>
      </c>
      <c r="X12" s="186">
        <v>153000</v>
      </c>
      <c r="Y12" s="187">
        <f>IFERROR(X12/P12,"-")</f>
        <v>10928.571428571</v>
      </c>
      <c r="Z12" s="187">
        <f>IFERROR(X12/V12,"-")</f>
        <v>51000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0.14285714285714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4</v>
      </c>
      <c r="BO12" s="120">
        <f>IF(P12=0,"",IF(BN12=0,"",(BN12/P12)))</f>
        <v>0.28571428571429</v>
      </c>
      <c r="BP12" s="121">
        <v>1</v>
      </c>
      <c r="BQ12" s="122">
        <f>IFERROR(BP12/BN12,"-")</f>
        <v>0.25</v>
      </c>
      <c r="BR12" s="123">
        <v>3000</v>
      </c>
      <c r="BS12" s="124">
        <f>IFERROR(BR12/BN12,"-")</f>
        <v>750</v>
      </c>
      <c r="BT12" s="125">
        <v>1</v>
      </c>
      <c r="BU12" s="125"/>
      <c r="BV12" s="125"/>
      <c r="BW12" s="126">
        <v>7</v>
      </c>
      <c r="BX12" s="127">
        <f>IF(P12=0,"",IF(BW12=0,"",(BW12/P12)))</f>
        <v>0.5</v>
      </c>
      <c r="BY12" s="128">
        <v>2</v>
      </c>
      <c r="BZ12" s="129">
        <f>IFERROR(BY12/BW12,"-")</f>
        <v>0.28571428571429</v>
      </c>
      <c r="CA12" s="130">
        <v>150000</v>
      </c>
      <c r="CB12" s="131">
        <f>IFERROR(CA12/BW12,"-")</f>
        <v>21428.571428571</v>
      </c>
      <c r="CC12" s="132"/>
      <c r="CD12" s="132">
        <v>1</v>
      </c>
      <c r="CE12" s="132">
        <v>1</v>
      </c>
      <c r="CF12" s="133">
        <v>1</v>
      </c>
      <c r="CG12" s="134">
        <f>IF(P12=0,"",IF(CF12=0,"",(CF12/P12)))</f>
        <v>0.071428571428571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3</v>
      </c>
      <c r="CP12" s="141">
        <v>153000</v>
      </c>
      <c r="CQ12" s="141">
        <v>140000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>
        <f>AB13</f>
        <v>1.8083333333333</v>
      </c>
      <c r="B13" s="203" t="s">
        <v>87</v>
      </c>
      <c r="C13" s="203"/>
      <c r="D13" s="203" t="s">
        <v>88</v>
      </c>
      <c r="E13" s="203" t="s">
        <v>89</v>
      </c>
      <c r="F13" s="203" t="s">
        <v>64</v>
      </c>
      <c r="G13" s="203" t="s">
        <v>90</v>
      </c>
      <c r="H13" s="90" t="s">
        <v>91</v>
      </c>
      <c r="I13" s="90" t="s">
        <v>92</v>
      </c>
      <c r="J13" s="188">
        <v>120000</v>
      </c>
      <c r="K13" s="81">
        <v>25</v>
      </c>
      <c r="L13" s="81">
        <v>0</v>
      </c>
      <c r="M13" s="81">
        <v>66</v>
      </c>
      <c r="N13" s="91">
        <v>5</v>
      </c>
      <c r="O13" s="92">
        <v>0</v>
      </c>
      <c r="P13" s="93">
        <f>N13+O13</f>
        <v>5</v>
      </c>
      <c r="Q13" s="82">
        <f>IFERROR(P13/M13,"-")</f>
        <v>0.075757575757576</v>
      </c>
      <c r="R13" s="81">
        <v>0</v>
      </c>
      <c r="S13" s="81">
        <v>2</v>
      </c>
      <c r="T13" s="82">
        <f>IFERROR(S13/(O13+P13),"-")</f>
        <v>0.4</v>
      </c>
      <c r="U13" s="182">
        <f>IFERROR(J13/SUM(P13:P14),"-")</f>
        <v>10909.090909091</v>
      </c>
      <c r="V13" s="84">
        <v>1</v>
      </c>
      <c r="W13" s="82">
        <f>IF(P13=0,"-",V13/P13)</f>
        <v>0.2</v>
      </c>
      <c r="X13" s="186">
        <v>149000</v>
      </c>
      <c r="Y13" s="187">
        <f>IFERROR(X13/P13,"-")</f>
        <v>29800</v>
      </c>
      <c r="Z13" s="187">
        <f>IFERROR(X13/V13,"-")</f>
        <v>149000</v>
      </c>
      <c r="AA13" s="188">
        <f>SUM(X13:X14)-SUM(J13:J14)</f>
        <v>97000</v>
      </c>
      <c r="AB13" s="85">
        <f>SUM(X13:X14)/SUM(J13:J14)</f>
        <v>1.8083333333333</v>
      </c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0.2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3</v>
      </c>
      <c r="BO13" s="120">
        <f>IF(P13=0,"",IF(BN13=0,"",(BN13/P13)))</f>
        <v>0.6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0.2</v>
      </c>
      <c r="BY13" s="128">
        <v>1</v>
      </c>
      <c r="BZ13" s="129">
        <f>IFERROR(BY13/BW13,"-")</f>
        <v>1</v>
      </c>
      <c r="CA13" s="130">
        <v>149000</v>
      </c>
      <c r="CB13" s="131">
        <f>IFERROR(CA13/BW13,"-")</f>
        <v>149000</v>
      </c>
      <c r="CC13" s="132"/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149000</v>
      </c>
      <c r="CQ13" s="141">
        <v>149000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/>
      <c r="B14" s="203" t="s">
        <v>93</v>
      </c>
      <c r="C14" s="203"/>
      <c r="D14" s="203" t="s">
        <v>88</v>
      </c>
      <c r="E14" s="203" t="s">
        <v>89</v>
      </c>
      <c r="F14" s="203" t="s">
        <v>69</v>
      </c>
      <c r="G14" s="203"/>
      <c r="H14" s="90"/>
      <c r="I14" s="90"/>
      <c r="J14" s="188"/>
      <c r="K14" s="81">
        <v>44</v>
      </c>
      <c r="L14" s="81">
        <v>31</v>
      </c>
      <c r="M14" s="81">
        <v>16</v>
      </c>
      <c r="N14" s="91">
        <v>6</v>
      </c>
      <c r="O14" s="92">
        <v>0</v>
      </c>
      <c r="P14" s="93">
        <f>N14+O14</f>
        <v>6</v>
      </c>
      <c r="Q14" s="82">
        <f>IFERROR(P14/M14,"-")</f>
        <v>0.375</v>
      </c>
      <c r="R14" s="81">
        <v>4</v>
      </c>
      <c r="S14" s="81">
        <v>1</v>
      </c>
      <c r="T14" s="82">
        <f>IFERROR(S14/(O14+P14),"-")</f>
        <v>0.16666666666667</v>
      </c>
      <c r="U14" s="182"/>
      <c r="V14" s="84">
        <v>3</v>
      </c>
      <c r="W14" s="82">
        <f>IF(P14=0,"-",V14/P14)</f>
        <v>0.5</v>
      </c>
      <c r="X14" s="186">
        <v>68000</v>
      </c>
      <c r="Y14" s="187">
        <f>IFERROR(X14/P14,"-")</f>
        <v>11333.333333333</v>
      </c>
      <c r="Z14" s="187">
        <f>IFERROR(X14/V14,"-")</f>
        <v>22666.666666667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0.16666666666667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3</v>
      </c>
      <c r="BO14" s="120">
        <f>IF(P14=0,"",IF(BN14=0,"",(BN14/P14)))</f>
        <v>0.5</v>
      </c>
      <c r="BP14" s="121">
        <v>2</v>
      </c>
      <c r="BQ14" s="122">
        <f>IFERROR(BP14/BN14,"-")</f>
        <v>0.66666666666667</v>
      </c>
      <c r="BR14" s="123">
        <v>53000</v>
      </c>
      <c r="BS14" s="124">
        <f>IFERROR(BR14/BN14,"-")</f>
        <v>17666.666666667</v>
      </c>
      <c r="BT14" s="125">
        <v>1</v>
      </c>
      <c r="BU14" s="125"/>
      <c r="BV14" s="125">
        <v>1</v>
      </c>
      <c r="BW14" s="126">
        <v>1</v>
      </c>
      <c r="BX14" s="127">
        <f>IF(P14=0,"",IF(BW14=0,"",(BW14/P14)))</f>
        <v>0.16666666666667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1</v>
      </c>
      <c r="CG14" s="134">
        <f>IF(P14=0,"",IF(CF14=0,"",(CF14/P14)))</f>
        <v>0.16666666666667</v>
      </c>
      <c r="CH14" s="135">
        <v>1</v>
      </c>
      <c r="CI14" s="136">
        <f>IFERROR(CH14/CF14,"-")</f>
        <v>1</v>
      </c>
      <c r="CJ14" s="137">
        <v>15000</v>
      </c>
      <c r="CK14" s="138">
        <f>IFERROR(CJ14/CF14,"-")</f>
        <v>15000</v>
      </c>
      <c r="CL14" s="139"/>
      <c r="CM14" s="139">
        <v>1</v>
      </c>
      <c r="CN14" s="139"/>
      <c r="CO14" s="140">
        <v>3</v>
      </c>
      <c r="CP14" s="141">
        <v>68000</v>
      </c>
      <c r="CQ14" s="141">
        <v>50000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0.27777777777778</v>
      </c>
      <c r="B15" s="203" t="s">
        <v>94</v>
      </c>
      <c r="C15" s="203"/>
      <c r="D15" s="203" t="s">
        <v>95</v>
      </c>
      <c r="E15" s="203" t="s">
        <v>96</v>
      </c>
      <c r="F15" s="203" t="s">
        <v>64</v>
      </c>
      <c r="G15" s="203" t="s">
        <v>97</v>
      </c>
      <c r="H15" s="90" t="s">
        <v>91</v>
      </c>
      <c r="I15" s="204" t="s">
        <v>98</v>
      </c>
      <c r="J15" s="188">
        <v>90000</v>
      </c>
      <c r="K15" s="81">
        <v>20</v>
      </c>
      <c r="L15" s="81">
        <v>0</v>
      </c>
      <c r="M15" s="81">
        <v>55</v>
      </c>
      <c r="N15" s="91">
        <v>2</v>
      </c>
      <c r="O15" s="92">
        <v>0</v>
      </c>
      <c r="P15" s="93">
        <f>N15+O15</f>
        <v>2</v>
      </c>
      <c r="Q15" s="82">
        <f>IFERROR(P15/M15,"-")</f>
        <v>0.036363636363636</v>
      </c>
      <c r="R15" s="81">
        <v>0</v>
      </c>
      <c r="S15" s="81">
        <v>1</v>
      </c>
      <c r="T15" s="82">
        <f>IFERROR(S15/(O15+P15),"-")</f>
        <v>0.5</v>
      </c>
      <c r="U15" s="182">
        <f>IFERROR(J15/SUM(P15:P16),"-")</f>
        <v>11250</v>
      </c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>
        <f>SUM(X15:X16)-SUM(J15:J16)</f>
        <v>-65000</v>
      </c>
      <c r="AB15" s="85">
        <f>SUM(X15:X16)/SUM(J15:J16)</f>
        <v>0.27777777777778</v>
      </c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1</v>
      </c>
      <c r="BO15" s="120">
        <f>IF(P15=0,"",IF(BN15=0,"",(BN15/P15)))</f>
        <v>0.5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99</v>
      </c>
      <c r="C16" s="203"/>
      <c r="D16" s="203" t="s">
        <v>95</v>
      </c>
      <c r="E16" s="203" t="s">
        <v>96</v>
      </c>
      <c r="F16" s="203" t="s">
        <v>69</v>
      </c>
      <c r="G16" s="203"/>
      <c r="H16" s="90"/>
      <c r="I16" s="90"/>
      <c r="J16" s="188"/>
      <c r="K16" s="81">
        <v>51</v>
      </c>
      <c r="L16" s="81">
        <v>31</v>
      </c>
      <c r="M16" s="81">
        <v>9</v>
      </c>
      <c r="N16" s="91">
        <v>6</v>
      </c>
      <c r="O16" s="92">
        <v>0</v>
      </c>
      <c r="P16" s="93">
        <f>N16+O16</f>
        <v>6</v>
      </c>
      <c r="Q16" s="82">
        <f>IFERROR(P16/M16,"-")</f>
        <v>0.66666666666667</v>
      </c>
      <c r="R16" s="81">
        <v>3</v>
      </c>
      <c r="S16" s="81">
        <v>1</v>
      </c>
      <c r="T16" s="82">
        <f>IFERROR(S16/(O16+P16),"-")</f>
        <v>0.16666666666667</v>
      </c>
      <c r="U16" s="182"/>
      <c r="V16" s="84">
        <v>2</v>
      </c>
      <c r="W16" s="82">
        <f>IF(P16=0,"-",V16/P16)</f>
        <v>0.33333333333333</v>
      </c>
      <c r="X16" s="186">
        <v>25000</v>
      </c>
      <c r="Y16" s="187">
        <f>IFERROR(X16/P16,"-")</f>
        <v>4166.6666666667</v>
      </c>
      <c r="Z16" s="187">
        <f>IFERROR(X16/V16,"-")</f>
        <v>12500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3</v>
      </c>
      <c r="BO16" s="120">
        <f>IF(P16=0,"",IF(BN16=0,"",(BN16/P16)))</f>
        <v>0.5</v>
      </c>
      <c r="BP16" s="121">
        <v>1</v>
      </c>
      <c r="BQ16" s="122">
        <f>IFERROR(BP16/BN16,"-")</f>
        <v>0.33333333333333</v>
      </c>
      <c r="BR16" s="123">
        <v>15000</v>
      </c>
      <c r="BS16" s="124">
        <f>IFERROR(BR16/BN16,"-")</f>
        <v>5000</v>
      </c>
      <c r="BT16" s="125"/>
      <c r="BU16" s="125"/>
      <c r="BV16" s="125">
        <v>1</v>
      </c>
      <c r="BW16" s="126">
        <v>3</v>
      </c>
      <c r="BX16" s="127">
        <f>IF(P16=0,"",IF(BW16=0,"",(BW16/P16)))</f>
        <v>0.5</v>
      </c>
      <c r="BY16" s="128">
        <v>1</v>
      </c>
      <c r="BZ16" s="129">
        <f>IFERROR(BY16/BW16,"-")</f>
        <v>0.33333333333333</v>
      </c>
      <c r="CA16" s="130">
        <v>10000</v>
      </c>
      <c r="CB16" s="131">
        <f>IFERROR(CA16/BW16,"-")</f>
        <v>3333.3333333333</v>
      </c>
      <c r="CC16" s="132"/>
      <c r="CD16" s="132">
        <v>1</v>
      </c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25000</v>
      </c>
      <c r="CQ16" s="141">
        <v>15000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8.03</v>
      </c>
      <c r="B17" s="203" t="s">
        <v>100</v>
      </c>
      <c r="C17" s="203"/>
      <c r="D17" s="203" t="s">
        <v>88</v>
      </c>
      <c r="E17" s="203" t="s">
        <v>89</v>
      </c>
      <c r="F17" s="203" t="s">
        <v>64</v>
      </c>
      <c r="G17" s="203" t="s">
        <v>73</v>
      </c>
      <c r="H17" s="90" t="s">
        <v>101</v>
      </c>
      <c r="I17" s="90" t="s">
        <v>67</v>
      </c>
      <c r="J17" s="188">
        <v>200000</v>
      </c>
      <c r="K17" s="81">
        <v>9</v>
      </c>
      <c r="L17" s="81">
        <v>0</v>
      </c>
      <c r="M17" s="81">
        <v>42</v>
      </c>
      <c r="N17" s="91">
        <v>5</v>
      </c>
      <c r="O17" s="92">
        <v>0</v>
      </c>
      <c r="P17" s="93">
        <f>N17+O17</f>
        <v>5</v>
      </c>
      <c r="Q17" s="82">
        <f>IFERROR(P17/M17,"-")</f>
        <v>0.11904761904762</v>
      </c>
      <c r="R17" s="81">
        <v>1</v>
      </c>
      <c r="S17" s="81">
        <v>3</v>
      </c>
      <c r="T17" s="82">
        <f>IFERROR(S17/(O17+P17),"-")</f>
        <v>0.6</v>
      </c>
      <c r="U17" s="182">
        <f>IFERROR(J17/SUM(P17:P22),"-")</f>
        <v>6896.5517241379</v>
      </c>
      <c r="V17" s="84">
        <v>1</v>
      </c>
      <c r="W17" s="82">
        <f>IF(P17=0,"-",V17/P17)</f>
        <v>0.2</v>
      </c>
      <c r="X17" s="186">
        <v>10000</v>
      </c>
      <c r="Y17" s="187">
        <f>IFERROR(X17/P17,"-")</f>
        <v>2000</v>
      </c>
      <c r="Z17" s="187">
        <f>IFERROR(X17/V17,"-")</f>
        <v>10000</v>
      </c>
      <c r="AA17" s="188">
        <f>SUM(X17:X22)-SUM(J17:J22)</f>
        <v>1406000</v>
      </c>
      <c r="AB17" s="85">
        <f>SUM(X17:X22)/SUM(J17:J22)</f>
        <v>8.03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2</v>
      </c>
      <c r="BF17" s="113">
        <f>IF(P17=0,"",IF(BE17=0,"",(BE17/P17)))</f>
        <v>0.4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2</v>
      </c>
      <c r="BO17" s="120">
        <f>IF(P17=0,"",IF(BN17=0,"",(BN17/P17)))</f>
        <v>0.4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1</v>
      </c>
      <c r="BX17" s="127">
        <f>IF(P17=0,"",IF(BW17=0,"",(BW17/P17)))</f>
        <v>0.2</v>
      </c>
      <c r="BY17" s="128">
        <v>1</v>
      </c>
      <c r="BZ17" s="129">
        <f>IFERROR(BY17/BW17,"-")</f>
        <v>1</v>
      </c>
      <c r="CA17" s="130">
        <v>10000</v>
      </c>
      <c r="CB17" s="131">
        <f>IFERROR(CA17/BW17,"-")</f>
        <v>10000</v>
      </c>
      <c r="CC17" s="132">
        <v>1</v>
      </c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10000</v>
      </c>
      <c r="CQ17" s="141">
        <v>10000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102</v>
      </c>
      <c r="C18" s="203"/>
      <c r="D18" s="203" t="s">
        <v>103</v>
      </c>
      <c r="E18" s="203" t="s">
        <v>104</v>
      </c>
      <c r="F18" s="203" t="s">
        <v>64</v>
      </c>
      <c r="G18" s="203"/>
      <c r="H18" s="90" t="s">
        <v>101</v>
      </c>
      <c r="I18" s="90"/>
      <c r="J18" s="188"/>
      <c r="K18" s="81">
        <v>5</v>
      </c>
      <c r="L18" s="81">
        <v>0</v>
      </c>
      <c r="M18" s="81">
        <v>18</v>
      </c>
      <c r="N18" s="91">
        <v>2</v>
      </c>
      <c r="O18" s="92">
        <v>0</v>
      </c>
      <c r="P18" s="93">
        <f>N18+O18</f>
        <v>2</v>
      </c>
      <c r="Q18" s="82">
        <f>IFERROR(P18/M18,"-")</f>
        <v>0.11111111111111</v>
      </c>
      <c r="R18" s="81">
        <v>1</v>
      </c>
      <c r="S18" s="81">
        <v>1</v>
      </c>
      <c r="T18" s="82">
        <f>IFERROR(S18/(O18+P18),"-")</f>
        <v>0.5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2</v>
      </c>
      <c r="BO18" s="120">
        <f>IF(P18=0,"",IF(BN18=0,"",(BN18/P18)))</f>
        <v>1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105</v>
      </c>
      <c r="C19" s="203"/>
      <c r="D19" s="203" t="s">
        <v>106</v>
      </c>
      <c r="E19" s="203" t="s">
        <v>107</v>
      </c>
      <c r="F19" s="203" t="s">
        <v>64</v>
      </c>
      <c r="G19" s="203"/>
      <c r="H19" s="90" t="s">
        <v>101</v>
      </c>
      <c r="I19" s="90"/>
      <c r="J19" s="188"/>
      <c r="K19" s="81">
        <v>12</v>
      </c>
      <c r="L19" s="81">
        <v>0</v>
      </c>
      <c r="M19" s="81">
        <v>66</v>
      </c>
      <c r="N19" s="91">
        <v>6</v>
      </c>
      <c r="O19" s="92">
        <v>0</v>
      </c>
      <c r="P19" s="93">
        <f>N19+O19</f>
        <v>6</v>
      </c>
      <c r="Q19" s="82">
        <f>IFERROR(P19/M19,"-")</f>
        <v>0.090909090909091</v>
      </c>
      <c r="R19" s="81">
        <v>1</v>
      </c>
      <c r="S19" s="81">
        <v>2</v>
      </c>
      <c r="T19" s="82">
        <f>IFERROR(S19/(O19+P19),"-")</f>
        <v>0.33333333333333</v>
      </c>
      <c r="U19" s="182"/>
      <c r="V19" s="84">
        <v>2</v>
      </c>
      <c r="W19" s="82">
        <f>IF(P19=0,"-",V19/P19)</f>
        <v>0.33333333333333</v>
      </c>
      <c r="X19" s="186">
        <v>44000</v>
      </c>
      <c r="Y19" s="187">
        <f>IFERROR(X19/P19,"-")</f>
        <v>7333.3333333333</v>
      </c>
      <c r="Z19" s="187">
        <f>IFERROR(X19/V19,"-")</f>
        <v>22000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0.16666666666667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3</v>
      </c>
      <c r="BO19" s="120">
        <f>IF(P19=0,"",IF(BN19=0,"",(BN19/P19)))</f>
        <v>0.5</v>
      </c>
      <c r="BP19" s="121">
        <v>1</v>
      </c>
      <c r="BQ19" s="122">
        <f>IFERROR(BP19/BN19,"-")</f>
        <v>0.33333333333333</v>
      </c>
      <c r="BR19" s="123">
        <v>3000</v>
      </c>
      <c r="BS19" s="124">
        <f>IFERROR(BR19/BN19,"-")</f>
        <v>1000</v>
      </c>
      <c r="BT19" s="125">
        <v>1</v>
      </c>
      <c r="BU19" s="125"/>
      <c r="BV19" s="125"/>
      <c r="BW19" s="126">
        <v>2</v>
      </c>
      <c r="BX19" s="127">
        <f>IF(P19=0,"",IF(BW19=0,"",(BW19/P19)))</f>
        <v>0.33333333333333</v>
      </c>
      <c r="BY19" s="128">
        <v>1</v>
      </c>
      <c r="BZ19" s="129">
        <f>IFERROR(BY19/BW19,"-")</f>
        <v>0.5</v>
      </c>
      <c r="CA19" s="130">
        <v>41000</v>
      </c>
      <c r="CB19" s="131">
        <f>IFERROR(CA19/BW19,"-")</f>
        <v>20500</v>
      </c>
      <c r="CC19" s="132"/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2</v>
      </c>
      <c r="CP19" s="141">
        <v>44000</v>
      </c>
      <c r="CQ19" s="141">
        <v>41000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108</v>
      </c>
      <c r="C20" s="203"/>
      <c r="D20" s="203" t="s">
        <v>109</v>
      </c>
      <c r="E20" s="203" t="s">
        <v>110</v>
      </c>
      <c r="F20" s="203" t="s">
        <v>64</v>
      </c>
      <c r="G20" s="203"/>
      <c r="H20" s="90" t="s">
        <v>101</v>
      </c>
      <c r="I20" s="90"/>
      <c r="J20" s="188"/>
      <c r="K20" s="81">
        <v>11</v>
      </c>
      <c r="L20" s="81">
        <v>0</v>
      </c>
      <c r="M20" s="81">
        <v>31</v>
      </c>
      <c r="N20" s="91">
        <v>2</v>
      </c>
      <c r="O20" s="92">
        <v>0</v>
      </c>
      <c r="P20" s="93">
        <f>N20+O20</f>
        <v>2</v>
      </c>
      <c r="Q20" s="82">
        <f>IFERROR(P20/M20,"-")</f>
        <v>0.064516129032258</v>
      </c>
      <c r="R20" s="81">
        <v>2</v>
      </c>
      <c r="S20" s="81">
        <v>0</v>
      </c>
      <c r="T20" s="82">
        <f>IFERROR(S20/(O20+P20),"-")</f>
        <v>0</v>
      </c>
      <c r="U20" s="182"/>
      <c r="V20" s="84">
        <v>2</v>
      </c>
      <c r="W20" s="82">
        <f>IF(P20=0,"-",V20/P20)</f>
        <v>1</v>
      </c>
      <c r="X20" s="186">
        <v>228000</v>
      </c>
      <c r="Y20" s="187">
        <f>IFERROR(X20/P20,"-")</f>
        <v>114000</v>
      </c>
      <c r="Z20" s="187">
        <f>IFERROR(X20/V20,"-")</f>
        <v>114000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1</v>
      </c>
      <c r="BX20" s="127">
        <f>IF(P20=0,"",IF(BW20=0,"",(BW20/P20)))</f>
        <v>0.5</v>
      </c>
      <c r="BY20" s="128">
        <v>1</v>
      </c>
      <c r="BZ20" s="129">
        <f>IFERROR(BY20/BW20,"-")</f>
        <v>1</v>
      </c>
      <c r="CA20" s="130">
        <v>200000</v>
      </c>
      <c r="CB20" s="131">
        <f>IFERROR(CA20/BW20,"-")</f>
        <v>200000</v>
      </c>
      <c r="CC20" s="132"/>
      <c r="CD20" s="132"/>
      <c r="CE20" s="132">
        <v>1</v>
      </c>
      <c r="CF20" s="133">
        <v>1</v>
      </c>
      <c r="CG20" s="134">
        <f>IF(P20=0,"",IF(CF20=0,"",(CF20/P20)))</f>
        <v>0.5</v>
      </c>
      <c r="CH20" s="135">
        <v>1</v>
      </c>
      <c r="CI20" s="136">
        <f>IFERROR(CH20/CF20,"-")</f>
        <v>1</v>
      </c>
      <c r="CJ20" s="137">
        <v>28000</v>
      </c>
      <c r="CK20" s="138">
        <f>IFERROR(CJ20/CF20,"-")</f>
        <v>28000</v>
      </c>
      <c r="CL20" s="139"/>
      <c r="CM20" s="139"/>
      <c r="CN20" s="139">
        <v>1</v>
      </c>
      <c r="CO20" s="140">
        <v>2</v>
      </c>
      <c r="CP20" s="141">
        <v>228000</v>
      </c>
      <c r="CQ20" s="141">
        <v>200000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111</v>
      </c>
      <c r="C21" s="203"/>
      <c r="D21" s="203" t="s">
        <v>95</v>
      </c>
      <c r="E21" s="203" t="s">
        <v>63</v>
      </c>
      <c r="F21" s="203" t="s">
        <v>64</v>
      </c>
      <c r="G21" s="203"/>
      <c r="H21" s="90" t="s">
        <v>101</v>
      </c>
      <c r="I21" s="90"/>
      <c r="J21" s="188"/>
      <c r="K21" s="81">
        <v>10</v>
      </c>
      <c r="L21" s="81">
        <v>0</v>
      </c>
      <c r="M21" s="81">
        <v>52</v>
      </c>
      <c r="N21" s="91">
        <v>1</v>
      </c>
      <c r="O21" s="92">
        <v>0</v>
      </c>
      <c r="P21" s="93">
        <f>N21+O21</f>
        <v>1</v>
      </c>
      <c r="Q21" s="82">
        <f>IFERROR(P21/M21,"-")</f>
        <v>0.019230769230769</v>
      </c>
      <c r="R21" s="81">
        <v>0</v>
      </c>
      <c r="S21" s="81">
        <v>1</v>
      </c>
      <c r="T21" s="82">
        <f>IFERROR(S21/(O21+P21),"-")</f>
        <v>1</v>
      </c>
      <c r="U21" s="182"/>
      <c r="V21" s="84">
        <v>1</v>
      </c>
      <c r="W21" s="82">
        <f>IF(P21=0,"-",V21/P21)</f>
        <v>1</v>
      </c>
      <c r="X21" s="186">
        <v>13000</v>
      </c>
      <c r="Y21" s="187">
        <f>IFERROR(X21/P21,"-")</f>
        <v>13000</v>
      </c>
      <c r="Z21" s="187">
        <f>IFERROR(X21/V21,"-")</f>
        <v>13000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1</v>
      </c>
      <c r="BX21" s="127">
        <f>IF(P21=0,"",IF(BW21=0,"",(BW21/P21)))</f>
        <v>1</v>
      </c>
      <c r="BY21" s="128">
        <v>1</v>
      </c>
      <c r="BZ21" s="129">
        <f>IFERROR(BY21/BW21,"-")</f>
        <v>1</v>
      </c>
      <c r="CA21" s="130">
        <v>13000</v>
      </c>
      <c r="CB21" s="131">
        <f>IFERROR(CA21/BW21,"-")</f>
        <v>13000</v>
      </c>
      <c r="CC21" s="132"/>
      <c r="CD21" s="132">
        <v>1</v>
      </c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13000</v>
      </c>
      <c r="CQ21" s="141">
        <v>13000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112</v>
      </c>
      <c r="C22" s="203"/>
      <c r="D22" s="203" t="s">
        <v>86</v>
      </c>
      <c r="E22" s="203" t="s">
        <v>86</v>
      </c>
      <c r="F22" s="203" t="s">
        <v>69</v>
      </c>
      <c r="G22" s="203"/>
      <c r="H22" s="90"/>
      <c r="I22" s="90"/>
      <c r="J22" s="188"/>
      <c r="K22" s="81">
        <v>173</v>
      </c>
      <c r="L22" s="81">
        <v>77</v>
      </c>
      <c r="M22" s="81">
        <v>48</v>
      </c>
      <c r="N22" s="91">
        <v>13</v>
      </c>
      <c r="O22" s="92">
        <v>0</v>
      </c>
      <c r="P22" s="93">
        <f>N22+O22</f>
        <v>13</v>
      </c>
      <c r="Q22" s="82">
        <f>IFERROR(P22/M22,"-")</f>
        <v>0.27083333333333</v>
      </c>
      <c r="R22" s="81">
        <v>4</v>
      </c>
      <c r="S22" s="81">
        <v>2</v>
      </c>
      <c r="T22" s="82">
        <f>IFERROR(S22/(O22+P22),"-")</f>
        <v>0.15384615384615</v>
      </c>
      <c r="U22" s="182"/>
      <c r="V22" s="84">
        <v>5</v>
      </c>
      <c r="W22" s="82">
        <f>IF(P22=0,"-",V22/P22)</f>
        <v>0.38461538461538</v>
      </c>
      <c r="X22" s="186">
        <v>1311000</v>
      </c>
      <c r="Y22" s="187">
        <f>IFERROR(X22/P22,"-")</f>
        <v>100846.15384615</v>
      </c>
      <c r="Z22" s="187">
        <f>IFERROR(X22/V22,"-")</f>
        <v>262200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2</v>
      </c>
      <c r="AW22" s="107">
        <f>IF(P22=0,"",IF(AV22=0,"",(AV22/P22)))</f>
        <v>0.15384615384615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2</v>
      </c>
      <c r="BF22" s="113">
        <f>IF(P22=0,"",IF(BE22=0,"",(BE22/P22)))</f>
        <v>0.15384615384615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0.15384615384615</v>
      </c>
      <c r="BP22" s="121">
        <v>1</v>
      </c>
      <c r="BQ22" s="122">
        <f>IFERROR(BP22/BN22,"-")</f>
        <v>0.5</v>
      </c>
      <c r="BR22" s="123">
        <v>1090000</v>
      </c>
      <c r="BS22" s="124">
        <f>IFERROR(BR22/BN22,"-")</f>
        <v>545000</v>
      </c>
      <c r="BT22" s="125"/>
      <c r="BU22" s="125"/>
      <c r="BV22" s="125">
        <v>1</v>
      </c>
      <c r="BW22" s="126">
        <v>4</v>
      </c>
      <c r="BX22" s="127">
        <f>IF(P22=0,"",IF(BW22=0,"",(BW22/P22)))</f>
        <v>0.30769230769231</v>
      </c>
      <c r="BY22" s="128">
        <v>2</v>
      </c>
      <c r="BZ22" s="129">
        <f>IFERROR(BY22/BW22,"-")</f>
        <v>0.5</v>
      </c>
      <c r="CA22" s="130">
        <v>48000</v>
      </c>
      <c r="CB22" s="131">
        <f>IFERROR(CA22/BW22,"-")</f>
        <v>12000</v>
      </c>
      <c r="CC22" s="132">
        <v>1</v>
      </c>
      <c r="CD22" s="132"/>
      <c r="CE22" s="132">
        <v>1</v>
      </c>
      <c r="CF22" s="133">
        <v>3</v>
      </c>
      <c r="CG22" s="134">
        <f>IF(P22=0,"",IF(CF22=0,"",(CF22/P22)))</f>
        <v>0.23076923076923</v>
      </c>
      <c r="CH22" s="135">
        <v>2</v>
      </c>
      <c r="CI22" s="136">
        <f>IFERROR(CH22/CF22,"-")</f>
        <v>0.66666666666667</v>
      </c>
      <c r="CJ22" s="137">
        <v>173000</v>
      </c>
      <c r="CK22" s="138">
        <f>IFERROR(CJ22/CF22,"-")</f>
        <v>57666.666666667</v>
      </c>
      <c r="CL22" s="139">
        <v>1</v>
      </c>
      <c r="CM22" s="139"/>
      <c r="CN22" s="139">
        <v>1</v>
      </c>
      <c r="CO22" s="140">
        <v>5</v>
      </c>
      <c r="CP22" s="141">
        <v>1311000</v>
      </c>
      <c r="CQ22" s="141">
        <v>1090000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>
        <f>AB23</f>
        <v>0.65454545454545</v>
      </c>
      <c r="B23" s="203" t="s">
        <v>113</v>
      </c>
      <c r="C23" s="203"/>
      <c r="D23" s="203" t="s">
        <v>114</v>
      </c>
      <c r="E23" s="203" t="s">
        <v>115</v>
      </c>
      <c r="F23" s="203" t="s">
        <v>64</v>
      </c>
      <c r="G23" s="203" t="s">
        <v>116</v>
      </c>
      <c r="H23" s="90" t="s">
        <v>91</v>
      </c>
      <c r="I23" s="90"/>
      <c r="J23" s="188">
        <v>220000</v>
      </c>
      <c r="K23" s="81">
        <v>4</v>
      </c>
      <c r="L23" s="81">
        <v>0</v>
      </c>
      <c r="M23" s="81">
        <v>21</v>
      </c>
      <c r="N23" s="91">
        <v>1</v>
      </c>
      <c r="O23" s="92">
        <v>0</v>
      </c>
      <c r="P23" s="93">
        <f>N23+O23</f>
        <v>1</v>
      </c>
      <c r="Q23" s="82">
        <f>IFERROR(P23/M23,"-")</f>
        <v>0.047619047619048</v>
      </c>
      <c r="R23" s="81">
        <v>0</v>
      </c>
      <c r="S23" s="81">
        <v>0</v>
      </c>
      <c r="T23" s="82">
        <f>IFERROR(S23/(O23+P23),"-")</f>
        <v>0</v>
      </c>
      <c r="U23" s="182">
        <f>IFERROR(J23/SUM(P23:P28),"-")</f>
        <v>11000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SUM(X23:X28)-SUM(J23:J28)</f>
        <v>-76000</v>
      </c>
      <c r="AB23" s="85">
        <f>SUM(X23:X28)/SUM(J23:J28)</f>
        <v>0.65454545454545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1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117</v>
      </c>
      <c r="C24" s="203"/>
      <c r="D24" s="203" t="s">
        <v>118</v>
      </c>
      <c r="E24" s="203" t="s">
        <v>119</v>
      </c>
      <c r="F24" s="203" t="s">
        <v>64</v>
      </c>
      <c r="G24" s="203" t="s">
        <v>116</v>
      </c>
      <c r="H24" s="90" t="s">
        <v>91</v>
      </c>
      <c r="I24" s="90"/>
      <c r="J24" s="188"/>
      <c r="K24" s="81">
        <v>9</v>
      </c>
      <c r="L24" s="81">
        <v>0</v>
      </c>
      <c r="M24" s="81">
        <v>41</v>
      </c>
      <c r="N24" s="91">
        <v>3</v>
      </c>
      <c r="O24" s="92">
        <v>0</v>
      </c>
      <c r="P24" s="93">
        <f>N24+O24</f>
        <v>3</v>
      </c>
      <c r="Q24" s="82">
        <f>IFERROR(P24/M24,"-")</f>
        <v>0.073170731707317</v>
      </c>
      <c r="R24" s="81">
        <v>2</v>
      </c>
      <c r="S24" s="81">
        <v>1</v>
      </c>
      <c r="T24" s="82">
        <f>IFERROR(S24/(O24+P24),"-")</f>
        <v>0.33333333333333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2</v>
      </c>
      <c r="BF24" s="113">
        <f>IF(P24=0,"",IF(BE24=0,"",(BE24/P24)))</f>
        <v>0.66666666666667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1</v>
      </c>
      <c r="BX24" s="127">
        <f>IF(P24=0,"",IF(BW24=0,"",(BW24/P24)))</f>
        <v>0.33333333333333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120</v>
      </c>
      <c r="C25" s="203"/>
      <c r="D25" s="203" t="s">
        <v>121</v>
      </c>
      <c r="E25" s="203" t="s">
        <v>122</v>
      </c>
      <c r="F25" s="203" t="s">
        <v>64</v>
      </c>
      <c r="G25" s="203" t="s">
        <v>116</v>
      </c>
      <c r="H25" s="90" t="s">
        <v>91</v>
      </c>
      <c r="I25" s="90"/>
      <c r="J25" s="188"/>
      <c r="K25" s="81">
        <v>3</v>
      </c>
      <c r="L25" s="81">
        <v>0</v>
      </c>
      <c r="M25" s="81">
        <v>9</v>
      </c>
      <c r="N25" s="91">
        <v>1</v>
      </c>
      <c r="O25" s="92">
        <v>0</v>
      </c>
      <c r="P25" s="93">
        <f>N25+O25</f>
        <v>1</v>
      </c>
      <c r="Q25" s="82">
        <f>IFERROR(P25/M25,"-")</f>
        <v>0.11111111111111</v>
      </c>
      <c r="R25" s="81">
        <v>0</v>
      </c>
      <c r="S25" s="81">
        <v>1</v>
      </c>
      <c r="T25" s="82">
        <f>IFERROR(S25/(O25+P25),"-")</f>
        <v>1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1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123</v>
      </c>
      <c r="C26" s="203"/>
      <c r="D26" s="203" t="s">
        <v>62</v>
      </c>
      <c r="E26" s="203" t="s">
        <v>124</v>
      </c>
      <c r="F26" s="203" t="s">
        <v>64</v>
      </c>
      <c r="G26" s="203" t="s">
        <v>116</v>
      </c>
      <c r="H26" s="90" t="s">
        <v>91</v>
      </c>
      <c r="I26" s="90"/>
      <c r="J26" s="188"/>
      <c r="K26" s="81">
        <v>2</v>
      </c>
      <c r="L26" s="81">
        <v>0</v>
      </c>
      <c r="M26" s="81">
        <v>6</v>
      </c>
      <c r="N26" s="91">
        <v>1</v>
      </c>
      <c r="O26" s="92">
        <v>0</v>
      </c>
      <c r="P26" s="93">
        <f>N26+O26</f>
        <v>1</v>
      </c>
      <c r="Q26" s="82">
        <f>IFERROR(P26/M26,"-")</f>
        <v>0.16666666666667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1</v>
      </c>
      <c r="BO26" s="120">
        <f>IF(P26=0,"",IF(BN26=0,"",(BN26/P26)))</f>
        <v>1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125</v>
      </c>
      <c r="C27" s="203"/>
      <c r="D27" s="203" t="s">
        <v>95</v>
      </c>
      <c r="E27" s="203" t="s">
        <v>126</v>
      </c>
      <c r="F27" s="203" t="s">
        <v>64</v>
      </c>
      <c r="G27" s="203" t="s">
        <v>116</v>
      </c>
      <c r="H27" s="90" t="s">
        <v>91</v>
      </c>
      <c r="I27" s="90"/>
      <c r="J27" s="188"/>
      <c r="K27" s="81">
        <v>4</v>
      </c>
      <c r="L27" s="81">
        <v>0</v>
      </c>
      <c r="M27" s="81">
        <v>18</v>
      </c>
      <c r="N27" s="91">
        <v>3</v>
      </c>
      <c r="O27" s="92">
        <v>0</v>
      </c>
      <c r="P27" s="93">
        <f>N27+O27</f>
        <v>3</v>
      </c>
      <c r="Q27" s="82">
        <f>IFERROR(P27/M27,"-")</f>
        <v>0.16666666666667</v>
      </c>
      <c r="R27" s="81">
        <v>1</v>
      </c>
      <c r="S27" s="81">
        <v>2</v>
      </c>
      <c r="T27" s="82">
        <f>IFERROR(S27/(O27+P27),"-")</f>
        <v>0.66666666666667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2</v>
      </c>
      <c r="AN27" s="101">
        <f>IF(P27=0,"",IF(AM27=0,"",(AM27/P27)))</f>
        <v>0.66666666666667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0.33333333333333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127</v>
      </c>
      <c r="C28" s="203"/>
      <c r="D28" s="203" t="s">
        <v>86</v>
      </c>
      <c r="E28" s="203" t="s">
        <v>86</v>
      </c>
      <c r="F28" s="203" t="s">
        <v>69</v>
      </c>
      <c r="G28" s="203" t="s">
        <v>128</v>
      </c>
      <c r="H28" s="90"/>
      <c r="I28" s="90"/>
      <c r="J28" s="188"/>
      <c r="K28" s="81">
        <v>98</v>
      </c>
      <c r="L28" s="81">
        <v>36</v>
      </c>
      <c r="M28" s="81">
        <v>12</v>
      </c>
      <c r="N28" s="91">
        <v>11</v>
      </c>
      <c r="O28" s="92">
        <v>0</v>
      </c>
      <c r="P28" s="93">
        <f>N28+O28</f>
        <v>11</v>
      </c>
      <c r="Q28" s="82">
        <f>IFERROR(P28/M28,"-")</f>
        <v>0.91666666666667</v>
      </c>
      <c r="R28" s="81">
        <v>7</v>
      </c>
      <c r="S28" s="81">
        <v>3</v>
      </c>
      <c r="T28" s="82">
        <f>IFERROR(S28/(O28+P28),"-")</f>
        <v>0.27272727272727</v>
      </c>
      <c r="U28" s="182"/>
      <c r="V28" s="84">
        <v>5</v>
      </c>
      <c r="W28" s="82">
        <f>IF(P28=0,"-",V28/P28)</f>
        <v>0.45454545454545</v>
      </c>
      <c r="X28" s="186">
        <v>144000</v>
      </c>
      <c r="Y28" s="187">
        <f>IFERROR(X28/P28,"-")</f>
        <v>13090.909090909</v>
      </c>
      <c r="Z28" s="187">
        <f>IFERROR(X28/V28,"-")</f>
        <v>28800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2</v>
      </c>
      <c r="BF28" s="113">
        <f>IF(P28=0,"",IF(BE28=0,"",(BE28/P28)))</f>
        <v>0.18181818181818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5</v>
      </c>
      <c r="BO28" s="120">
        <f>IF(P28=0,"",IF(BN28=0,"",(BN28/P28)))</f>
        <v>0.45454545454545</v>
      </c>
      <c r="BP28" s="121">
        <v>2</v>
      </c>
      <c r="BQ28" s="122">
        <f>IFERROR(BP28/BN28,"-")</f>
        <v>0.4</v>
      </c>
      <c r="BR28" s="123">
        <v>98000</v>
      </c>
      <c r="BS28" s="124">
        <f>IFERROR(BR28/BN28,"-")</f>
        <v>19600</v>
      </c>
      <c r="BT28" s="125"/>
      <c r="BU28" s="125"/>
      <c r="BV28" s="125">
        <v>2</v>
      </c>
      <c r="BW28" s="126">
        <v>4</v>
      </c>
      <c r="BX28" s="127">
        <f>IF(P28=0,"",IF(BW28=0,"",(BW28/P28)))</f>
        <v>0.36363636363636</v>
      </c>
      <c r="BY28" s="128">
        <v>3</v>
      </c>
      <c r="BZ28" s="129">
        <f>IFERROR(BY28/BW28,"-")</f>
        <v>0.75</v>
      </c>
      <c r="CA28" s="130">
        <v>46000</v>
      </c>
      <c r="CB28" s="131">
        <f>IFERROR(CA28/BW28,"-")</f>
        <v>11500</v>
      </c>
      <c r="CC28" s="132">
        <v>2</v>
      </c>
      <c r="CD28" s="132"/>
      <c r="CE28" s="132">
        <v>1</v>
      </c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5</v>
      </c>
      <c r="CP28" s="141">
        <v>144000</v>
      </c>
      <c r="CQ28" s="141">
        <v>65000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30"/>
      <c r="B29" s="87"/>
      <c r="C29" s="88"/>
      <c r="D29" s="88"/>
      <c r="E29" s="88"/>
      <c r="F29" s="89"/>
      <c r="G29" s="90"/>
      <c r="H29" s="90"/>
      <c r="I29" s="90"/>
      <c r="J29" s="192"/>
      <c r="K29" s="34"/>
      <c r="L29" s="34"/>
      <c r="M29" s="31"/>
      <c r="N29" s="23"/>
      <c r="O29" s="23"/>
      <c r="P29" s="23"/>
      <c r="Q29" s="33"/>
      <c r="R29" s="32"/>
      <c r="S29" s="23"/>
      <c r="T29" s="32"/>
      <c r="U29" s="183"/>
      <c r="V29" s="25"/>
      <c r="W29" s="25"/>
      <c r="X29" s="189"/>
      <c r="Y29" s="189"/>
      <c r="Z29" s="189"/>
      <c r="AA29" s="189"/>
      <c r="AB29" s="33"/>
      <c r="AC29" s="59"/>
      <c r="AD29" s="63"/>
      <c r="AE29" s="64"/>
      <c r="AF29" s="63"/>
      <c r="AG29" s="67"/>
      <c r="AH29" s="68"/>
      <c r="AI29" s="69"/>
      <c r="AJ29" s="70"/>
      <c r="AK29" s="70"/>
      <c r="AL29" s="70"/>
      <c r="AM29" s="63"/>
      <c r="AN29" s="64"/>
      <c r="AO29" s="63"/>
      <c r="AP29" s="67"/>
      <c r="AQ29" s="68"/>
      <c r="AR29" s="69"/>
      <c r="AS29" s="70"/>
      <c r="AT29" s="70"/>
      <c r="AU29" s="70"/>
      <c r="AV29" s="63"/>
      <c r="AW29" s="64"/>
      <c r="AX29" s="63"/>
      <c r="AY29" s="67"/>
      <c r="AZ29" s="68"/>
      <c r="BA29" s="69"/>
      <c r="BB29" s="70"/>
      <c r="BC29" s="70"/>
      <c r="BD29" s="70"/>
      <c r="BE29" s="63"/>
      <c r="BF29" s="64"/>
      <c r="BG29" s="63"/>
      <c r="BH29" s="67"/>
      <c r="BI29" s="68"/>
      <c r="BJ29" s="69"/>
      <c r="BK29" s="70"/>
      <c r="BL29" s="70"/>
      <c r="BM29" s="70"/>
      <c r="BN29" s="65"/>
      <c r="BO29" s="66"/>
      <c r="BP29" s="63"/>
      <c r="BQ29" s="67"/>
      <c r="BR29" s="68"/>
      <c r="BS29" s="69"/>
      <c r="BT29" s="70"/>
      <c r="BU29" s="70"/>
      <c r="BV29" s="70"/>
      <c r="BW29" s="65"/>
      <c r="BX29" s="66"/>
      <c r="BY29" s="63"/>
      <c r="BZ29" s="67"/>
      <c r="CA29" s="68"/>
      <c r="CB29" s="69"/>
      <c r="CC29" s="70"/>
      <c r="CD29" s="70"/>
      <c r="CE29" s="70"/>
      <c r="CF29" s="65"/>
      <c r="CG29" s="66"/>
      <c r="CH29" s="63"/>
      <c r="CI29" s="67"/>
      <c r="CJ29" s="68"/>
      <c r="CK29" s="69"/>
      <c r="CL29" s="70"/>
      <c r="CM29" s="70"/>
      <c r="CN29" s="70"/>
      <c r="CO29" s="71"/>
      <c r="CP29" s="68"/>
      <c r="CQ29" s="68"/>
      <c r="CR29" s="68"/>
      <c r="CS29" s="72"/>
    </row>
    <row r="30" spans="1:98">
      <c r="A30" s="30"/>
      <c r="B30" s="37"/>
      <c r="C30" s="21"/>
      <c r="D30" s="21"/>
      <c r="E30" s="21"/>
      <c r="F30" s="22"/>
      <c r="G30" s="36"/>
      <c r="H30" s="36"/>
      <c r="I30" s="75"/>
      <c r="J30" s="193"/>
      <c r="K30" s="34"/>
      <c r="L30" s="34"/>
      <c r="M30" s="31"/>
      <c r="N30" s="23"/>
      <c r="O30" s="23"/>
      <c r="P30" s="23"/>
      <c r="Q30" s="33"/>
      <c r="R30" s="32"/>
      <c r="S30" s="23"/>
      <c r="T30" s="32"/>
      <c r="U30" s="183"/>
      <c r="V30" s="25"/>
      <c r="W30" s="25"/>
      <c r="X30" s="189"/>
      <c r="Y30" s="189"/>
      <c r="Z30" s="189"/>
      <c r="AA30" s="189"/>
      <c r="AB30" s="33"/>
      <c r="AC30" s="61"/>
      <c r="AD30" s="63"/>
      <c r="AE30" s="64"/>
      <c r="AF30" s="63"/>
      <c r="AG30" s="67"/>
      <c r="AH30" s="68"/>
      <c r="AI30" s="69"/>
      <c r="AJ30" s="70"/>
      <c r="AK30" s="70"/>
      <c r="AL30" s="70"/>
      <c r="AM30" s="63"/>
      <c r="AN30" s="64"/>
      <c r="AO30" s="63"/>
      <c r="AP30" s="67"/>
      <c r="AQ30" s="68"/>
      <c r="AR30" s="69"/>
      <c r="AS30" s="70"/>
      <c r="AT30" s="70"/>
      <c r="AU30" s="70"/>
      <c r="AV30" s="63"/>
      <c r="AW30" s="64"/>
      <c r="AX30" s="63"/>
      <c r="AY30" s="67"/>
      <c r="AZ30" s="68"/>
      <c r="BA30" s="69"/>
      <c r="BB30" s="70"/>
      <c r="BC30" s="70"/>
      <c r="BD30" s="70"/>
      <c r="BE30" s="63"/>
      <c r="BF30" s="64"/>
      <c r="BG30" s="63"/>
      <c r="BH30" s="67"/>
      <c r="BI30" s="68"/>
      <c r="BJ30" s="69"/>
      <c r="BK30" s="70"/>
      <c r="BL30" s="70"/>
      <c r="BM30" s="70"/>
      <c r="BN30" s="65"/>
      <c r="BO30" s="66"/>
      <c r="BP30" s="63"/>
      <c r="BQ30" s="67"/>
      <c r="BR30" s="68"/>
      <c r="BS30" s="69"/>
      <c r="BT30" s="70"/>
      <c r="BU30" s="70"/>
      <c r="BV30" s="70"/>
      <c r="BW30" s="65"/>
      <c r="BX30" s="66"/>
      <c r="BY30" s="63"/>
      <c r="BZ30" s="67"/>
      <c r="CA30" s="68"/>
      <c r="CB30" s="69"/>
      <c r="CC30" s="70"/>
      <c r="CD30" s="70"/>
      <c r="CE30" s="70"/>
      <c r="CF30" s="65"/>
      <c r="CG30" s="66"/>
      <c r="CH30" s="63"/>
      <c r="CI30" s="67"/>
      <c r="CJ30" s="68"/>
      <c r="CK30" s="69"/>
      <c r="CL30" s="70"/>
      <c r="CM30" s="70"/>
      <c r="CN30" s="70"/>
      <c r="CO30" s="71"/>
      <c r="CP30" s="68"/>
      <c r="CQ30" s="68"/>
      <c r="CR30" s="68"/>
      <c r="CS30" s="72"/>
    </row>
    <row r="31" spans="1:98">
      <c r="A31" s="19">
        <f>AB31</f>
        <v>2.1364406779661</v>
      </c>
      <c r="B31" s="39"/>
      <c r="C31" s="39"/>
      <c r="D31" s="39"/>
      <c r="E31" s="39"/>
      <c r="F31" s="39"/>
      <c r="G31" s="40" t="s">
        <v>129</v>
      </c>
      <c r="H31" s="40"/>
      <c r="I31" s="40"/>
      <c r="J31" s="190">
        <f>SUM(J6:J30)</f>
        <v>1180000</v>
      </c>
      <c r="K31" s="41">
        <f>SUM(K6:K30)</f>
        <v>1179</v>
      </c>
      <c r="L31" s="41">
        <f>SUM(L6:L30)</f>
        <v>318</v>
      </c>
      <c r="M31" s="41">
        <f>SUM(M6:M30)</f>
        <v>913</v>
      </c>
      <c r="N31" s="41">
        <f>SUM(N6:N30)</f>
        <v>109</v>
      </c>
      <c r="O31" s="41">
        <f>SUM(O6:O30)</f>
        <v>0</v>
      </c>
      <c r="P31" s="41">
        <f>SUM(P6:P30)</f>
        <v>109</v>
      </c>
      <c r="Q31" s="42">
        <f>IFERROR(P31/M31,"-")</f>
        <v>0.11938663745893</v>
      </c>
      <c r="R31" s="78">
        <f>SUM(R6:R30)</f>
        <v>51</v>
      </c>
      <c r="S31" s="78">
        <f>SUM(S6:S30)</f>
        <v>28</v>
      </c>
      <c r="T31" s="42">
        <f>IFERROR(R31/P31,"-")</f>
        <v>0.46788990825688</v>
      </c>
      <c r="U31" s="184">
        <f>IFERROR(J31/P31,"-")</f>
        <v>10825.688073394</v>
      </c>
      <c r="V31" s="44">
        <f>SUM(V6:V30)</f>
        <v>35</v>
      </c>
      <c r="W31" s="42">
        <f>IFERROR(V31/P31,"-")</f>
        <v>0.32110091743119</v>
      </c>
      <c r="X31" s="190">
        <f>SUM(X6:X30)</f>
        <v>2521000</v>
      </c>
      <c r="Y31" s="190">
        <f>IFERROR(X31/P31,"-")</f>
        <v>23128.440366972</v>
      </c>
      <c r="Z31" s="190">
        <f>IFERROR(X31/V31,"-")</f>
        <v>72028.571428571</v>
      </c>
      <c r="AA31" s="190">
        <f>X31-J31</f>
        <v>1341000</v>
      </c>
      <c r="AB31" s="47">
        <f>X31/J31</f>
        <v>2.1364406779661</v>
      </c>
      <c r="AC31" s="60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2"/>
    <mergeCell ref="J8:J12"/>
    <mergeCell ref="U8:U12"/>
    <mergeCell ref="AA8:AA12"/>
    <mergeCell ref="AB8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22"/>
    <mergeCell ref="J17:J22"/>
    <mergeCell ref="U17:U22"/>
    <mergeCell ref="AA17:AA22"/>
    <mergeCell ref="AB17:AB22"/>
    <mergeCell ref="A23:A28"/>
    <mergeCell ref="J23:J28"/>
    <mergeCell ref="U23:U28"/>
    <mergeCell ref="AA23:AA28"/>
    <mergeCell ref="AB23:AB2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130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0.975</v>
      </c>
      <c r="B6" s="203" t="s">
        <v>131</v>
      </c>
      <c r="C6" s="203" t="s">
        <v>132</v>
      </c>
      <c r="D6" s="203" t="s">
        <v>133</v>
      </c>
      <c r="E6" s="203" t="s">
        <v>134</v>
      </c>
      <c r="F6" s="203" t="s">
        <v>135</v>
      </c>
      <c r="G6" s="203" t="s">
        <v>136</v>
      </c>
      <c r="H6" s="90" t="s">
        <v>137</v>
      </c>
      <c r="I6" s="90"/>
      <c r="J6" s="188">
        <v>80000</v>
      </c>
      <c r="K6" s="81">
        <v>20</v>
      </c>
      <c r="L6" s="81">
        <v>0</v>
      </c>
      <c r="M6" s="81">
        <v>43</v>
      </c>
      <c r="N6" s="91">
        <v>11</v>
      </c>
      <c r="O6" s="92">
        <v>0</v>
      </c>
      <c r="P6" s="93">
        <f>N6+O6</f>
        <v>11</v>
      </c>
      <c r="Q6" s="82">
        <f>IFERROR(P6/M6,"-")</f>
        <v>0.25581395348837</v>
      </c>
      <c r="R6" s="81">
        <v>2</v>
      </c>
      <c r="S6" s="81">
        <v>4</v>
      </c>
      <c r="T6" s="82">
        <f>IFERROR(S6/(O6+P6),"-")</f>
        <v>0.36363636363636</v>
      </c>
      <c r="U6" s="182">
        <f>IFERROR(J6/SUM(P6:P7),"-")</f>
        <v>3076.9230769231</v>
      </c>
      <c r="V6" s="84">
        <v>5</v>
      </c>
      <c r="W6" s="82">
        <f>IF(P6=0,"-",V6/P6)</f>
        <v>0.45454545454545</v>
      </c>
      <c r="X6" s="186">
        <v>47000</v>
      </c>
      <c r="Y6" s="187">
        <f>IFERROR(X6/P6,"-")</f>
        <v>4272.7272727273</v>
      </c>
      <c r="Z6" s="187">
        <f>IFERROR(X6/V6,"-")</f>
        <v>9400</v>
      </c>
      <c r="AA6" s="188">
        <f>SUM(X6:X7)-SUM(J6:J7)</f>
        <v>-2000</v>
      </c>
      <c r="AB6" s="85">
        <f>SUM(X6:X7)/SUM(J6:J7)</f>
        <v>0.975</v>
      </c>
      <c r="AC6" s="79"/>
      <c r="AD6" s="94">
        <v>1</v>
      </c>
      <c r="AE6" s="95">
        <f>IF(P6=0,"",IF(AD6=0,"",(AD6/P6)))</f>
        <v>0.090909090909091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4</v>
      </c>
      <c r="AN6" s="101">
        <f>IF(P6=0,"",IF(AM6=0,"",(AM6/P6)))</f>
        <v>0.36363636363636</v>
      </c>
      <c r="AO6" s="100">
        <v>1</v>
      </c>
      <c r="AP6" s="102">
        <f>IFERROR(AP6/AM6,"-")</f>
        <v>0</v>
      </c>
      <c r="AQ6" s="103">
        <v>8000</v>
      </c>
      <c r="AR6" s="104">
        <f>IFERROR(AQ6/AM6,"-")</f>
        <v>2000</v>
      </c>
      <c r="AS6" s="105"/>
      <c r="AT6" s="105">
        <v>1</v>
      </c>
      <c r="AU6" s="105"/>
      <c r="AV6" s="106">
        <v>2</v>
      </c>
      <c r="AW6" s="107">
        <f>IF(P6=0,"",IF(AV6=0,"",(AV6/P6)))</f>
        <v>0.18181818181818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0.36363636363636</v>
      </c>
      <c r="BG6" s="112">
        <v>4</v>
      </c>
      <c r="BH6" s="114">
        <f>IFERROR(BG6/BE6,"-")</f>
        <v>1</v>
      </c>
      <c r="BI6" s="115">
        <v>39000</v>
      </c>
      <c r="BJ6" s="116">
        <f>IFERROR(BI6/BE6,"-")</f>
        <v>9750</v>
      </c>
      <c r="BK6" s="117">
        <v>3</v>
      </c>
      <c r="BL6" s="117"/>
      <c r="BM6" s="117">
        <v>1</v>
      </c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5</v>
      </c>
      <c r="CP6" s="141">
        <v>47000</v>
      </c>
      <c r="CQ6" s="141">
        <v>28000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138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115</v>
      </c>
      <c r="L7" s="81">
        <v>37</v>
      </c>
      <c r="M7" s="81">
        <v>29</v>
      </c>
      <c r="N7" s="91">
        <v>15</v>
      </c>
      <c r="O7" s="92">
        <v>0</v>
      </c>
      <c r="P7" s="93">
        <f>N7+O7</f>
        <v>15</v>
      </c>
      <c r="Q7" s="82">
        <f>IFERROR(P7/M7,"-")</f>
        <v>0.51724137931034</v>
      </c>
      <c r="R7" s="81">
        <v>6</v>
      </c>
      <c r="S7" s="81">
        <v>2</v>
      </c>
      <c r="T7" s="82">
        <f>IFERROR(S7/(O7+P7),"-")</f>
        <v>0.13333333333333</v>
      </c>
      <c r="U7" s="182"/>
      <c r="V7" s="84">
        <v>3</v>
      </c>
      <c r="W7" s="82">
        <f>IF(P7=0,"-",V7/P7)</f>
        <v>0.2</v>
      </c>
      <c r="X7" s="186">
        <v>31000</v>
      </c>
      <c r="Y7" s="187">
        <f>IFERROR(X7/P7,"-")</f>
        <v>2066.6666666667</v>
      </c>
      <c r="Z7" s="187">
        <f>IFERROR(X7/V7,"-")</f>
        <v>10333.333333333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0.13333333333333</v>
      </c>
      <c r="AX7" s="106">
        <v>1</v>
      </c>
      <c r="AY7" s="108">
        <f>IFERROR(AX7/AV7,"-")</f>
        <v>0.5</v>
      </c>
      <c r="AZ7" s="109">
        <v>8000</v>
      </c>
      <c r="BA7" s="110">
        <f>IFERROR(AZ7/AV7,"-")</f>
        <v>4000</v>
      </c>
      <c r="BB7" s="111"/>
      <c r="BC7" s="111">
        <v>1</v>
      </c>
      <c r="BD7" s="111"/>
      <c r="BE7" s="112">
        <v>4</v>
      </c>
      <c r="BF7" s="113">
        <f>IF(P7=0,"",IF(BE7=0,"",(BE7/P7)))</f>
        <v>0.26666666666667</v>
      </c>
      <c r="BG7" s="112">
        <v>1</v>
      </c>
      <c r="BH7" s="114">
        <f>IFERROR(BG7/BE7,"-")</f>
        <v>0.25</v>
      </c>
      <c r="BI7" s="115">
        <v>20000</v>
      </c>
      <c r="BJ7" s="116">
        <f>IFERROR(BI7/BE7,"-")</f>
        <v>5000</v>
      </c>
      <c r="BK7" s="117"/>
      <c r="BL7" s="117"/>
      <c r="BM7" s="117">
        <v>1</v>
      </c>
      <c r="BN7" s="119">
        <v>7</v>
      </c>
      <c r="BO7" s="120">
        <f>IF(P7=0,"",IF(BN7=0,"",(BN7/P7)))</f>
        <v>0.46666666666667</v>
      </c>
      <c r="BP7" s="121">
        <v>1</v>
      </c>
      <c r="BQ7" s="122">
        <f>IFERROR(BP7/BN7,"-")</f>
        <v>0.14285714285714</v>
      </c>
      <c r="BR7" s="123">
        <v>3000</v>
      </c>
      <c r="BS7" s="124">
        <f>IFERROR(BR7/BN7,"-")</f>
        <v>428.57142857143</v>
      </c>
      <c r="BT7" s="125">
        <v>1</v>
      </c>
      <c r="BU7" s="125"/>
      <c r="BV7" s="125"/>
      <c r="BW7" s="126">
        <v>2</v>
      </c>
      <c r="BX7" s="127">
        <f>IF(P7=0,"",IF(BW7=0,"",(BW7/P7)))</f>
        <v>0.13333333333333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31000</v>
      </c>
      <c r="CQ7" s="141">
        <v>20000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1.175</v>
      </c>
      <c r="B8" s="203" t="s">
        <v>139</v>
      </c>
      <c r="C8" s="203" t="s">
        <v>140</v>
      </c>
      <c r="D8" s="203" t="s">
        <v>133</v>
      </c>
      <c r="E8" s="203" t="s">
        <v>134</v>
      </c>
      <c r="F8" s="203" t="s">
        <v>135</v>
      </c>
      <c r="G8" s="203" t="s">
        <v>141</v>
      </c>
      <c r="H8" s="90" t="s">
        <v>142</v>
      </c>
      <c r="I8" s="90"/>
      <c r="J8" s="188">
        <v>120000</v>
      </c>
      <c r="K8" s="81">
        <v>3</v>
      </c>
      <c r="L8" s="81">
        <v>0</v>
      </c>
      <c r="M8" s="81">
        <v>19</v>
      </c>
      <c r="N8" s="91">
        <v>2</v>
      </c>
      <c r="O8" s="92">
        <v>0</v>
      </c>
      <c r="P8" s="93">
        <f>N8+O8</f>
        <v>2</v>
      </c>
      <c r="Q8" s="82">
        <f>IFERROR(P8/M8,"-")</f>
        <v>0.10526315789474</v>
      </c>
      <c r="R8" s="81">
        <v>0</v>
      </c>
      <c r="S8" s="81">
        <v>1</v>
      </c>
      <c r="T8" s="82">
        <f>IFERROR(S8/(O8+P8),"-")</f>
        <v>0.5</v>
      </c>
      <c r="U8" s="182">
        <f>IFERROR(J8/SUM(P8:P9),"-")</f>
        <v>17142.857142857</v>
      </c>
      <c r="V8" s="84">
        <v>1</v>
      </c>
      <c r="W8" s="82">
        <f>IF(P8=0,"-",V8/P8)</f>
        <v>0.5</v>
      </c>
      <c r="X8" s="186">
        <v>5000</v>
      </c>
      <c r="Y8" s="187">
        <f>IFERROR(X8/P8,"-")</f>
        <v>2500</v>
      </c>
      <c r="Z8" s="187">
        <f>IFERROR(X8/V8,"-")</f>
        <v>5000</v>
      </c>
      <c r="AA8" s="188">
        <f>SUM(X8:X9)-SUM(J8:J9)</f>
        <v>21000</v>
      </c>
      <c r="AB8" s="85">
        <f>SUM(X8:X9)/SUM(J8:J9)</f>
        <v>1.175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1</v>
      </c>
      <c r="AO8" s="100">
        <v>1</v>
      </c>
      <c r="AP8" s="102">
        <f>IFERROR(AP8/AM8,"-")</f>
        <v>0</v>
      </c>
      <c r="AQ8" s="103">
        <v>5000</v>
      </c>
      <c r="AR8" s="104">
        <f>IFERROR(AQ8/AM8,"-")</f>
        <v>2500</v>
      </c>
      <c r="AS8" s="105">
        <v>1</v>
      </c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5000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143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40</v>
      </c>
      <c r="L9" s="81">
        <v>12</v>
      </c>
      <c r="M9" s="81">
        <v>9</v>
      </c>
      <c r="N9" s="91">
        <v>5</v>
      </c>
      <c r="O9" s="92">
        <v>0</v>
      </c>
      <c r="P9" s="93">
        <f>N9+O9</f>
        <v>5</v>
      </c>
      <c r="Q9" s="82">
        <f>IFERROR(P9/M9,"-")</f>
        <v>0.55555555555556</v>
      </c>
      <c r="R9" s="81">
        <v>3</v>
      </c>
      <c r="S9" s="81">
        <v>0</v>
      </c>
      <c r="T9" s="82">
        <f>IFERROR(S9/(O9+P9),"-")</f>
        <v>0</v>
      </c>
      <c r="U9" s="182"/>
      <c r="V9" s="84">
        <v>3</v>
      </c>
      <c r="W9" s="82">
        <f>IF(P9=0,"-",V9/P9)</f>
        <v>0.6</v>
      </c>
      <c r="X9" s="186">
        <v>136000</v>
      </c>
      <c r="Y9" s="187">
        <f>IFERROR(X9/P9,"-")</f>
        <v>27200</v>
      </c>
      <c r="Z9" s="187">
        <f>IFERROR(X9/V9,"-")</f>
        <v>45333.333333333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0.2</v>
      </c>
      <c r="AO9" s="100">
        <v>1</v>
      </c>
      <c r="AP9" s="102">
        <f>IFERROR(AP9/AM9,"-")</f>
        <v>0</v>
      </c>
      <c r="AQ9" s="103">
        <v>3000</v>
      </c>
      <c r="AR9" s="104">
        <f>IFERROR(AQ9/AM9,"-")</f>
        <v>3000</v>
      </c>
      <c r="AS9" s="105">
        <v>1</v>
      </c>
      <c r="AT9" s="105"/>
      <c r="AU9" s="105"/>
      <c r="AV9" s="106">
        <v>1</v>
      </c>
      <c r="AW9" s="107">
        <f>IF(P9=0,"",IF(AV9=0,"",(AV9/P9)))</f>
        <v>0.2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</v>
      </c>
      <c r="BF9" s="113">
        <f>IF(P9=0,"",IF(BE9=0,"",(BE9/P9)))</f>
        <v>0.2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0.2</v>
      </c>
      <c r="BP9" s="121">
        <v>1</v>
      </c>
      <c r="BQ9" s="122">
        <f>IFERROR(BP9/BN9,"-")</f>
        <v>1</v>
      </c>
      <c r="BR9" s="123">
        <v>116000</v>
      </c>
      <c r="BS9" s="124">
        <f>IFERROR(BR9/BN9,"-")</f>
        <v>116000</v>
      </c>
      <c r="BT9" s="125"/>
      <c r="BU9" s="125"/>
      <c r="BV9" s="125">
        <v>1</v>
      </c>
      <c r="BW9" s="126">
        <v>1</v>
      </c>
      <c r="BX9" s="127">
        <f>IF(P9=0,"",IF(BW9=0,"",(BW9/P9)))</f>
        <v>0.2</v>
      </c>
      <c r="BY9" s="128">
        <v>1</v>
      </c>
      <c r="BZ9" s="129">
        <f>IFERROR(BY9/BW9,"-")</f>
        <v>1</v>
      </c>
      <c r="CA9" s="130">
        <v>17000</v>
      </c>
      <c r="CB9" s="131">
        <f>IFERROR(CA9/BW9,"-")</f>
        <v>17000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3</v>
      </c>
      <c r="CP9" s="141">
        <v>136000</v>
      </c>
      <c r="CQ9" s="141">
        <v>116000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1.095</v>
      </c>
      <c r="B12" s="39"/>
      <c r="C12" s="39"/>
      <c r="D12" s="39"/>
      <c r="E12" s="39"/>
      <c r="F12" s="39"/>
      <c r="G12" s="40" t="s">
        <v>144</v>
      </c>
      <c r="H12" s="40"/>
      <c r="I12" s="40"/>
      <c r="J12" s="190">
        <f>SUM(J6:J11)</f>
        <v>200000</v>
      </c>
      <c r="K12" s="41">
        <f>SUM(K6:K11)</f>
        <v>178</v>
      </c>
      <c r="L12" s="41">
        <f>SUM(L6:L11)</f>
        <v>49</v>
      </c>
      <c r="M12" s="41">
        <f>SUM(M6:M11)</f>
        <v>100</v>
      </c>
      <c r="N12" s="41">
        <f>SUM(N6:N11)</f>
        <v>33</v>
      </c>
      <c r="O12" s="41">
        <f>SUM(O6:O11)</f>
        <v>0</v>
      </c>
      <c r="P12" s="41">
        <f>SUM(P6:P11)</f>
        <v>33</v>
      </c>
      <c r="Q12" s="42">
        <f>IFERROR(P12/M12,"-")</f>
        <v>0.33</v>
      </c>
      <c r="R12" s="78">
        <f>SUM(R6:R11)</f>
        <v>11</v>
      </c>
      <c r="S12" s="78">
        <f>SUM(S6:S11)</f>
        <v>7</v>
      </c>
      <c r="T12" s="42">
        <f>IFERROR(R12/P12,"-")</f>
        <v>0.33333333333333</v>
      </c>
      <c r="U12" s="184">
        <f>IFERROR(J12/P12,"-")</f>
        <v>6060.6060606061</v>
      </c>
      <c r="V12" s="44">
        <f>SUM(V6:V11)</f>
        <v>12</v>
      </c>
      <c r="W12" s="42">
        <f>IFERROR(V12/P12,"-")</f>
        <v>0.36363636363636</v>
      </c>
      <c r="X12" s="190">
        <f>SUM(X6:X11)</f>
        <v>219000</v>
      </c>
      <c r="Y12" s="190">
        <f>IFERROR(X12/P12,"-")</f>
        <v>6636.3636363636</v>
      </c>
      <c r="Z12" s="190">
        <f>IFERROR(X12/V12,"-")</f>
        <v>18250</v>
      </c>
      <c r="AA12" s="190">
        <f>X12-J12</f>
        <v>19000</v>
      </c>
      <c r="AB12" s="47">
        <f>X12/J12</f>
        <v>1.095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