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<sst xmlns="http://schemas.openxmlformats.org/spreadsheetml/2006/main" uniqueCount="195">
  <si>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</si>
  <si>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</si>
  <si>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</si>
  <si>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</si>
  <si>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</si>
  <si>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</si>
  <si>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</si>
  <si>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</si>
  <si>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</si>
  <si>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</si>
  <si>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</si>
  <si>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</si>
  <si>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</si>
  <si>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</si>
  <si>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</si>
  <si>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</si>
  <si>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</si>
  <si>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</si>
  <si>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</si>
  <si>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</si>
  <si>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</si>
  <si>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</si>
  <si>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</si>
  <si>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</si>
  <si>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</si>
  <si>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</si>
  <si>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</si>
  <si>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</si>
  <si>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</si>
  <si>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</si>
  <si>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</si>
  <si>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</si>
  <si>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</si>
  <si>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</si>
  <si>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</si>
  <si>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</si>
  <si>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</si>
  <si>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</si>
  <si>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</si>
  <si>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</si>
  <si>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</si>
  <si>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</si>
  <si>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</si>
  <si>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</si>
  <si>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</si>
  <si>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</si>
  <si>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</si>
  <si>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</si>
  <si>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</si>
  <si>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</si>
  <si>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</si>
  <si>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</si>
  <si>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</si>
  <si>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</si>
  <si>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</si>
  <si>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</si>
  <si>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</si>
  <si>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</si>
  <si>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</si>
  <si>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</si>
  <si>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</si>
  <si>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sd1230</t>
  </si>
  <si>
    <t>求人風</t>
  </si>
  <si>
    <t>40代女性が恋愛リベンジ！</t>
  </si>
  <si>
    <t>lp02</t>
  </si>
  <si>
    <t>スポーツ報知関東</t>
  </si>
  <si>
    <t>全5段つかみ4回</t>
  </si>
  <si>
    <t>12月04日(水)</t>
  </si>
  <si>
    <t>sd1231</t>
  </si>
  <si>
    <t>4コマ漫画版</t>
  </si>
  <si>
    <t>50代〜70代男性限定！熟女好きな男性募集中！</t>
  </si>
  <si>
    <t>12月12日(木)</t>
  </si>
  <si>
    <t>sd1232</t>
  </si>
  <si>
    <t>漫画版</t>
  </si>
  <si>
    <t>トゥギャザーする女性をゲットしようぜ！</t>
  </si>
  <si>
    <t>12月13日(金)</t>
  </si>
  <si>
    <t>sd1233</t>
  </si>
  <si>
    <t>熟女版</t>
  </si>
  <si>
    <t>やってみてダメなら、すぐ退会OK</t>
  </si>
  <si>
    <t>12月18日(水)</t>
  </si>
  <si>
    <t>sd1234</t>
  </si>
  <si>
    <t>(空電共通)</t>
  </si>
  <si>
    <t>空電</t>
  </si>
  <si>
    <t>空電 (共通)</t>
  </si>
  <si>
    <t>sd1235</t>
  </si>
  <si>
    <t>①右女３</t>
  </si>
  <si>
    <t>99「5分で髭剃り。5分で登録。あとは女性に誘われてメシにいく。」</t>
  </si>
  <si>
    <t>スポニチ関西</t>
  </si>
  <si>
    <t>半2段つかみ20段保証</t>
  </si>
  <si>
    <t>20段保証</t>
  </si>
  <si>
    <t>sd1236</t>
  </si>
  <si>
    <t>②旧デイリー風</t>
  </si>
  <si>
    <t>100「本日開始！・女性から連絡をくれる・操作苦手でも出来る　4大特典①登録無料②年会費0円（翌年以降もずっと③1500円分ポイントサービス！④コンシェルジュがサポート！）</t>
  </si>
  <si>
    <t>sd1237</t>
  </si>
  <si>
    <t>③新版</t>
  </si>
  <si>
    <t>「久々に興奮しました」</t>
  </si>
  <si>
    <t>sd1238</t>
  </si>
  <si>
    <t>逆説版</t>
  </si>
  <si>
    <t>102「え？数分後会えた！？やらない理由はねぇよな？」</t>
  </si>
  <si>
    <t>sd1239</t>
  </si>
  <si>
    <t>sd1240</t>
  </si>
  <si>
    <t>ニッカン関西</t>
  </si>
  <si>
    <t>半2段つかみ10段保証</t>
  </si>
  <si>
    <t>1～10日</t>
  </si>
  <si>
    <t>sd1241</t>
  </si>
  <si>
    <t>11～20日</t>
  </si>
  <si>
    <t>sd1242</t>
  </si>
  <si>
    <t>101「この歳で、最高の初体験。」</t>
  </si>
  <si>
    <t>21～31日</t>
  </si>
  <si>
    <t>sd1243</t>
  </si>
  <si>
    <t>sd1244</t>
  </si>
  <si>
    <t>ニッカン北海道</t>
  </si>
  <si>
    <t>半2段つかみ10回以上</t>
  </si>
  <si>
    <t>sd1245</t>
  </si>
  <si>
    <t>sd1246</t>
  </si>
  <si>
    <t>sd1247</t>
  </si>
  <si>
    <t>sd1248</t>
  </si>
  <si>
    <t>スポニチ関東</t>
  </si>
  <si>
    <t>全5段</t>
  </si>
  <si>
    <t>12月14日(土)</t>
  </si>
  <si>
    <t>sd1249</t>
  </si>
  <si>
    <t>sd1270</t>
  </si>
  <si>
    <t>12月08日(日)</t>
  </si>
  <si>
    <t>sd1271</t>
  </si>
  <si>
    <t>sd1250</t>
  </si>
  <si>
    <t>(赤)空電</t>
  </si>
  <si>
    <t>スポーツ報知関西　1回目</t>
  </si>
  <si>
    <t>4C終面雑報</t>
  </si>
  <si>
    <t>sd1251</t>
  </si>
  <si>
    <t>ジャパネット</t>
  </si>
  <si>
    <t>スポーツ報知関西　2回目</t>
  </si>
  <si>
    <t>sd1252</t>
  </si>
  <si>
    <t>(緑)空電</t>
  </si>
  <si>
    <t>スポーツ報知関西　3回目</t>
  </si>
  <si>
    <t>sd1253</t>
  </si>
  <si>
    <t>(グラデ)空電</t>
  </si>
  <si>
    <t>スポーツ報知関西　4回目</t>
  </si>
  <si>
    <t>sd1254</t>
  </si>
  <si>
    <t>スポーツ報知関西　5回目</t>
  </si>
  <si>
    <t>sd1255</t>
  </si>
  <si>
    <t>スポーツ報知関西　6回目</t>
  </si>
  <si>
    <t>sd1256</t>
  </si>
  <si>
    <t>スポーツ報知関西　7回目</t>
  </si>
  <si>
    <t>sd1257</t>
  </si>
  <si>
    <t>スポーツ報知関西　8回目</t>
  </si>
  <si>
    <t>sd1258</t>
  </si>
  <si>
    <t>スポーツ報知関西　9回目</t>
  </si>
  <si>
    <t>sd1259</t>
  </si>
  <si>
    <t>スポーツ報知関西　10回目</t>
  </si>
  <si>
    <t>sd1260</t>
  </si>
  <si>
    <t>スポーツ報知関西　11回目</t>
  </si>
  <si>
    <t>sd1261</t>
  </si>
  <si>
    <t>スポーツ報知関西　12回目</t>
  </si>
  <si>
    <t>sd1262</t>
  </si>
  <si>
    <t>スポーツ報知関西　13回目</t>
  </si>
  <si>
    <t>sd1263</t>
  </si>
  <si>
    <t>共通</t>
  </si>
  <si>
    <t>sd1264</t>
  </si>
  <si>
    <t>東スポ</t>
  </si>
  <si>
    <t>全2段金土 8回セット</t>
  </si>
  <si>
    <t>12/1～</t>
  </si>
  <si>
    <t>sd1265</t>
  </si>
  <si>
    <t>雑誌版</t>
  </si>
  <si>
    <t>sd1266</t>
  </si>
  <si>
    <t>デリヘル版</t>
  </si>
  <si>
    <t>sd1267</t>
  </si>
  <si>
    <t>sd1268</t>
  </si>
  <si>
    <t>東スポ・大スポ・九スポ・中京</t>
  </si>
  <si>
    <t>記事枠</t>
  </si>
  <si>
    <t>12月19日(木)</t>
  </si>
  <si>
    <t>sd1269</t>
  </si>
  <si>
    <t>sd1272</t>
  </si>
  <si>
    <t>半5段</t>
  </si>
  <si>
    <t>sd1273</t>
  </si>
  <si>
    <t>sd1274</t>
  </si>
  <si>
    <t>デイリースポーツ関西</t>
  </si>
  <si>
    <t>4C終面全3段</t>
  </si>
  <si>
    <t>12月07日(土)</t>
  </si>
  <si>
    <t>sd1275</t>
  </si>
  <si>
    <t>新聞 TOTAL</t>
  </si>
  <si>
    <t>●雑誌 広告</t>
  </si>
  <si>
    <t>dz086</t>
  </si>
  <si>
    <t>ぶんか社</t>
  </si>
  <si>
    <t>新50代</t>
  </si>
  <si>
    <t>トラック魂</t>
  </si>
  <si>
    <t>4C1P</t>
  </si>
  <si>
    <t>dz087</t>
  </si>
  <si>
    <t>dz088</t>
  </si>
  <si>
    <t>交通 タイムス社</t>
  </si>
  <si>
    <t>1604FLASH</t>
  </si>
  <si>
    <t>コミック乱</t>
  </si>
  <si>
    <t>1C2P</t>
  </si>
  <si>
    <t>12月26日(木)</t>
  </si>
  <si>
    <t>dz089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</si>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</sst>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46</v>
      </c>
      <c r="D6" s="195">
        <v>2640000</v>
      </c>
      <c r="E6" s="81">
        <v>1368</v>
      </c>
      <c r="F6" s="81">
        <v>432</v>
      </c>
      <c r="G6" s="81">
        <v>1437</v>
      </c>
      <c r="H6" s="91">
        <v>204</v>
      </c>
      <c r="I6" s="92">
        <v>0</v>
      </c>
      <c r="J6" s="145">
        <f>H6+I6</f>
        <v>204</v>
      </c>
      <c r="K6" s="82">
        <f>IFERROR(J6/G6,"-")</f>
        <v>0.1419624217119</v>
      </c>
      <c r="L6" s="81">
        <v>87</v>
      </c>
      <c r="M6" s="81">
        <v>41</v>
      </c>
      <c r="N6" s="82">
        <f>IFERROR(L6/J6,"-")</f>
        <v>0.42647058823529</v>
      </c>
      <c r="O6" s="83">
        <f>IFERROR(D6/J6,"-")</f>
        <v>12941.176470588</v>
      </c>
      <c r="P6" s="84">
        <v>71</v>
      </c>
      <c r="Q6" s="82">
        <f>IFERROR(P6/J6,"-")</f>
        <v>0.34803921568627</v>
      </c>
      <c r="R6" s="200">
        <v>6228120</v>
      </c>
      <c r="S6" s="201">
        <f>IFERROR(R6/J6,"-")</f>
        <v>30530</v>
      </c>
      <c r="T6" s="201">
        <f>IFERROR(R6/P6,"-")</f>
        <v>87720</v>
      </c>
      <c r="U6" s="195">
        <f>IFERROR(R6-D6,"-")</f>
        <v>3588120</v>
      </c>
      <c r="V6" s="85">
        <f>R6/D6</f>
        <v>2.3591363636364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210000</v>
      </c>
      <c r="E7" s="81">
        <v>96</v>
      </c>
      <c r="F7" s="81">
        <v>30</v>
      </c>
      <c r="G7" s="81">
        <v>107</v>
      </c>
      <c r="H7" s="91">
        <v>22</v>
      </c>
      <c r="I7" s="92">
        <v>0</v>
      </c>
      <c r="J7" s="145">
        <f>H7+I7</f>
        <v>22</v>
      </c>
      <c r="K7" s="82">
        <f>IFERROR(J7/G7,"-")</f>
        <v>0.20560747663551</v>
      </c>
      <c r="L7" s="81">
        <v>9</v>
      </c>
      <c r="M7" s="81">
        <v>3</v>
      </c>
      <c r="N7" s="82">
        <f>IFERROR(L7/J7,"-")</f>
        <v>0.40909090909091</v>
      </c>
      <c r="O7" s="83">
        <f>IFERROR(D7/J7,"-")</f>
        <v>9545.4545454545</v>
      </c>
      <c r="P7" s="84">
        <v>5</v>
      </c>
      <c r="Q7" s="82">
        <f>IFERROR(P7/J7,"-")</f>
        <v>0.22727272727273</v>
      </c>
      <c r="R7" s="200">
        <v>207000</v>
      </c>
      <c r="S7" s="201">
        <f>IFERROR(R7/J7,"-")</f>
        <v>9409.0909090909</v>
      </c>
      <c r="T7" s="201">
        <f>IFERROR(R7/P7,"-")</f>
        <v>41400</v>
      </c>
      <c r="U7" s="195">
        <f>IFERROR(R7-D7,"-")</f>
        <v>-3000</v>
      </c>
      <c r="V7" s="85">
        <f>R7/D7</f>
        <v>0.98571428571429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2850000</v>
      </c>
      <c r="E10" s="41">
        <f>SUM(E6:E8)</f>
        <v>1464</v>
      </c>
      <c r="F10" s="41">
        <f>SUM(F6:F8)</f>
        <v>462</v>
      </c>
      <c r="G10" s="41">
        <f>SUM(G6:G8)</f>
        <v>1544</v>
      </c>
      <c r="H10" s="41">
        <f>SUM(H6:H8)</f>
        <v>226</v>
      </c>
      <c r="I10" s="41">
        <f>SUM(I6:I8)</f>
        <v>0</v>
      </c>
      <c r="J10" s="41">
        <f>SUM(J6:J8)</f>
        <v>226</v>
      </c>
      <c r="K10" s="42">
        <f>IFERROR(J10/G10,"-")</f>
        <v>0.14637305699482</v>
      </c>
      <c r="L10" s="78">
        <f>SUM(L6:L8)</f>
        <v>96</v>
      </c>
      <c r="M10" s="78">
        <f>SUM(M6:M8)</f>
        <v>44</v>
      </c>
      <c r="N10" s="42">
        <f>IFERROR(L10/J10,"-")</f>
        <v>0.42477876106195</v>
      </c>
      <c r="O10" s="43">
        <f>IFERROR(D10/J10,"-")</f>
        <v>12610.619469027</v>
      </c>
      <c r="P10" s="44">
        <f>SUM(P6:P8)</f>
        <v>76</v>
      </c>
      <c r="Q10" s="42">
        <f>IFERROR(P10/J10,"-")</f>
        <v>0.33628318584071</v>
      </c>
      <c r="R10" s="45">
        <f>SUM(R6:R8)</f>
        <v>6435120</v>
      </c>
      <c r="S10" s="45">
        <f>IFERROR(R10/J10,"-")</f>
        <v>28473.982300885</v>
      </c>
      <c r="T10" s="45">
        <f>IFERROR(R10/P10,"-")</f>
        <v>84672.631578947</v>
      </c>
      <c r="U10" s="46">
        <f>SUM(U6:U8)</f>
        <v>3585120</v>
      </c>
      <c r="V10" s="47">
        <f>IFERROR(R10/D10,"-")</f>
        <v>2.2579368421053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1.4538461538462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520000</v>
      </c>
      <c r="K6" s="81">
        <v>9</v>
      </c>
      <c r="L6" s="81">
        <v>0</v>
      </c>
      <c r="M6" s="81">
        <v>29</v>
      </c>
      <c r="N6" s="91">
        <v>3</v>
      </c>
      <c r="O6" s="92">
        <v>0</v>
      </c>
      <c r="P6" s="93">
        <f>N6+O6</f>
        <v>3</v>
      </c>
      <c r="Q6" s="82">
        <f>IFERROR(P6/M6,"-")</f>
        <v>0.10344827586207</v>
      </c>
      <c r="R6" s="81">
        <v>0</v>
      </c>
      <c r="S6" s="81">
        <v>1</v>
      </c>
      <c r="T6" s="82">
        <f>IFERROR(S6/(O6+P6),"-")</f>
        <v>0.33333333333333</v>
      </c>
      <c r="U6" s="182">
        <f>IFERROR(J6/SUM(P6:P10),"-")</f>
        <v>18571.428571429</v>
      </c>
      <c r="V6" s="84">
        <v>1</v>
      </c>
      <c r="W6" s="82">
        <f>IF(P6=0,"-",V6/P6)</f>
        <v>0.33333333333333</v>
      </c>
      <c r="X6" s="186">
        <v>3000</v>
      </c>
      <c r="Y6" s="187">
        <f>IFERROR(X6/P6,"-")</f>
        <v>1000</v>
      </c>
      <c r="Z6" s="187">
        <f>IFERROR(X6/V6,"-")</f>
        <v>3000</v>
      </c>
      <c r="AA6" s="188">
        <f>SUM(X6:X10)-SUM(J6:J10)</f>
        <v>236000</v>
      </c>
      <c r="AB6" s="85">
        <f>SUM(X6:X10)/SUM(J6:J10)</f>
        <v>1.4538461538462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0.33333333333333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1</v>
      </c>
      <c r="BX6" s="127">
        <f>IF(P6=0,"",IF(BW6=0,"",(BW6/P6)))</f>
        <v>0.33333333333333</v>
      </c>
      <c r="BY6" s="128">
        <v>1</v>
      </c>
      <c r="BZ6" s="129">
        <f>IFERROR(BY6/BW6,"-")</f>
        <v>1</v>
      </c>
      <c r="CA6" s="130">
        <v>3000</v>
      </c>
      <c r="CB6" s="131">
        <f>IFERROR(CA6/BW6,"-")</f>
        <v>3000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69</v>
      </c>
      <c r="E7" s="203" t="s">
        <v>70</v>
      </c>
      <c r="F7" s="203" t="s">
        <v>64</v>
      </c>
      <c r="G7" s="203" t="s">
        <v>65</v>
      </c>
      <c r="H7" s="90" t="s">
        <v>66</v>
      </c>
      <c r="I7" s="90" t="s">
        <v>71</v>
      </c>
      <c r="J7" s="188"/>
      <c r="K7" s="81">
        <v>11</v>
      </c>
      <c r="L7" s="81">
        <v>0</v>
      </c>
      <c r="M7" s="81">
        <v>44</v>
      </c>
      <c r="N7" s="91">
        <v>0</v>
      </c>
      <c r="O7" s="92">
        <v>0</v>
      </c>
      <c r="P7" s="93">
        <f>N7+O7</f>
        <v>0</v>
      </c>
      <c r="Q7" s="82">
        <f>IFERROR(P7/M7,"-")</f>
        <v>0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72</v>
      </c>
      <c r="C8" s="203"/>
      <c r="D8" s="203" t="s">
        <v>73</v>
      </c>
      <c r="E8" s="203" t="s">
        <v>74</v>
      </c>
      <c r="F8" s="203" t="s">
        <v>64</v>
      </c>
      <c r="G8" s="203" t="s">
        <v>65</v>
      </c>
      <c r="H8" s="90" t="s">
        <v>66</v>
      </c>
      <c r="I8" s="90" t="s">
        <v>75</v>
      </c>
      <c r="J8" s="188"/>
      <c r="K8" s="81">
        <v>5</v>
      </c>
      <c r="L8" s="81">
        <v>0</v>
      </c>
      <c r="M8" s="81">
        <v>16</v>
      </c>
      <c r="N8" s="91">
        <v>2</v>
      </c>
      <c r="O8" s="92">
        <v>0</v>
      </c>
      <c r="P8" s="93">
        <f>N8+O8</f>
        <v>2</v>
      </c>
      <c r="Q8" s="82">
        <f>IFERROR(P8/M8,"-")</f>
        <v>0.125</v>
      </c>
      <c r="R8" s="81">
        <v>2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0.5</v>
      </c>
      <c r="X8" s="186">
        <v>13000</v>
      </c>
      <c r="Y8" s="187">
        <f>IFERROR(X8/P8,"-")</f>
        <v>6500</v>
      </c>
      <c r="Z8" s="187">
        <f>IFERROR(X8/V8,"-")</f>
        <v>13000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2</v>
      </c>
      <c r="BO8" s="120">
        <f>IF(P8=0,"",IF(BN8=0,"",(BN8/P8)))</f>
        <v>1</v>
      </c>
      <c r="BP8" s="121">
        <v>1</v>
      </c>
      <c r="BQ8" s="122">
        <f>IFERROR(BP8/BN8,"-")</f>
        <v>0.5</v>
      </c>
      <c r="BR8" s="123">
        <v>13000</v>
      </c>
      <c r="BS8" s="124">
        <f>IFERROR(BR8/BN8,"-")</f>
        <v>6500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13000</v>
      </c>
      <c r="CQ8" s="141">
        <v>13000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 t="s">
        <v>77</v>
      </c>
      <c r="E9" s="203" t="s">
        <v>78</v>
      </c>
      <c r="F9" s="203" t="s">
        <v>64</v>
      </c>
      <c r="G9" s="203" t="s">
        <v>65</v>
      </c>
      <c r="H9" s="90" t="s">
        <v>66</v>
      </c>
      <c r="I9" s="90" t="s">
        <v>79</v>
      </c>
      <c r="J9" s="188"/>
      <c r="K9" s="81">
        <v>4</v>
      </c>
      <c r="L9" s="81">
        <v>0</v>
      </c>
      <c r="M9" s="81">
        <v>25</v>
      </c>
      <c r="N9" s="91">
        <v>1</v>
      </c>
      <c r="O9" s="92">
        <v>0</v>
      </c>
      <c r="P9" s="93">
        <f>N9+O9</f>
        <v>1</v>
      </c>
      <c r="Q9" s="82">
        <f>IFERROR(P9/M9,"-")</f>
        <v>0.04</v>
      </c>
      <c r="R9" s="81">
        <v>0</v>
      </c>
      <c r="S9" s="81">
        <v>1</v>
      </c>
      <c r="T9" s="82">
        <f>IFERROR(S9/(O9+P9),"-")</f>
        <v>1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1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80</v>
      </c>
      <c r="C10" s="203"/>
      <c r="D10" s="203" t="s">
        <v>81</v>
      </c>
      <c r="E10" s="203" t="s">
        <v>81</v>
      </c>
      <c r="F10" s="203" t="s">
        <v>82</v>
      </c>
      <c r="G10" s="203" t="s">
        <v>83</v>
      </c>
      <c r="H10" s="90"/>
      <c r="I10" s="90"/>
      <c r="J10" s="188"/>
      <c r="K10" s="81">
        <v>91</v>
      </c>
      <c r="L10" s="81">
        <v>64</v>
      </c>
      <c r="M10" s="81">
        <v>13</v>
      </c>
      <c r="N10" s="91">
        <v>22</v>
      </c>
      <c r="O10" s="92">
        <v>0</v>
      </c>
      <c r="P10" s="93">
        <f>N10+O10</f>
        <v>22</v>
      </c>
      <c r="Q10" s="82">
        <f>IFERROR(P10/M10,"-")</f>
        <v>1.6923076923077</v>
      </c>
      <c r="R10" s="81">
        <v>12</v>
      </c>
      <c r="S10" s="81">
        <v>6</v>
      </c>
      <c r="T10" s="82">
        <f>IFERROR(S10/(O10+P10),"-")</f>
        <v>0.27272727272727</v>
      </c>
      <c r="U10" s="182"/>
      <c r="V10" s="84">
        <v>9</v>
      </c>
      <c r="W10" s="82">
        <f>IF(P10=0,"-",V10/P10)</f>
        <v>0.40909090909091</v>
      </c>
      <c r="X10" s="186">
        <v>740000</v>
      </c>
      <c r="Y10" s="187">
        <f>IFERROR(X10/P10,"-")</f>
        <v>33636.363636364</v>
      </c>
      <c r="Z10" s="187">
        <f>IFERROR(X10/V10,"-")</f>
        <v>82222.222222222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3</v>
      </c>
      <c r="BF10" s="113">
        <f>IF(P10=0,"",IF(BE10=0,"",(BE10/P10)))</f>
        <v>0.13636363636364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8</v>
      </c>
      <c r="BO10" s="120">
        <f>IF(P10=0,"",IF(BN10=0,"",(BN10/P10)))</f>
        <v>0.36363636363636</v>
      </c>
      <c r="BP10" s="121">
        <v>3</v>
      </c>
      <c r="BQ10" s="122">
        <f>IFERROR(BP10/BN10,"-")</f>
        <v>0.375</v>
      </c>
      <c r="BR10" s="123">
        <v>29000</v>
      </c>
      <c r="BS10" s="124">
        <f>IFERROR(BR10/BN10,"-")</f>
        <v>3625</v>
      </c>
      <c r="BT10" s="125">
        <v>1</v>
      </c>
      <c r="BU10" s="125">
        <v>1</v>
      </c>
      <c r="BV10" s="125">
        <v>1</v>
      </c>
      <c r="BW10" s="126">
        <v>7</v>
      </c>
      <c r="BX10" s="127">
        <f>IF(P10=0,"",IF(BW10=0,"",(BW10/P10)))</f>
        <v>0.31818181818182</v>
      </c>
      <c r="BY10" s="128">
        <v>2</v>
      </c>
      <c r="BZ10" s="129">
        <f>IFERROR(BY10/BW10,"-")</f>
        <v>0.28571428571429</v>
      </c>
      <c r="CA10" s="130">
        <v>335000</v>
      </c>
      <c r="CB10" s="131">
        <f>IFERROR(CA10/BW10,"-")</f>
        <v>47857.142857143</v>
      </c>
      <c r="CC10" s="132"/>
      <c r="CD10" s="132"/>
      <c r="CE10" s="132">
        <v>2</v>
      </c>
      <c r="CF10" s="133">
        <v>4</v>
      </c>
      <c r="CG10" s="134">
        <f>IF(P10=0,"",IF(CF10=0,"",(CF10/P10)))</f>
        <v>0.18181818181818</v>
      </c>
      <c r="CH10" s="135">
        <v>4</v>
      </c>
      <c r="CI10" s="136">
        <f>IFERROR(CH10/CF10,"-")</f>
        <v>1</v>
      </c>
      <c r="CJ10" s="137">
        <v>376000</v>
      </c>
      <c r="CK10" s="138">
        <f>IFERROR(CJ10/CF10,"-")</f>
        <v>94000</v>
      </c>
      <c r="CL10" s="139">
        <v>1</v>
      </c>
      <c r="CM10" s="139"/>
      <c r="CN10" s="139">
        <v>3</v>
      </c>
      <c r="CO10" s="140">
        <v>9</v>
      </c>
      <c r="CP10" s="141">
        <v>740000</v>
      </c>
      <c r="CQ10" s="141">
        <v>185000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2.1775</v>
      </c>
      <c r="B11" s="203" t="s">
        <v>84</v>
      </c>
      <c r="C11" s="203"/>
      <c r="D11" s="203" t="s">
        <v>85</v>
      </c>
      <c r="E11" s="203" t="s">
        <v>86</v>
      </c>
      <c r="F11" s="203" t="s">
        <v>64</v>
      </c>
      <c r="G11" s="203" t="s">
        <v>87</v>
      </c>
      <c r="H11" s="90" t="s">
        <v>88</v>
      </c>
      <c r="I11" s="90" t="s">
        <v>89</v>
      </c>
      <c r="J11" s="188">
        <v>400000</v>
      </c>
      <c r="K11" s="81">
        <v>16</v>
      </c>
      <c r="L11" s="81">
        <v>0</v>
      </c>
      <c r="M11" s="81">
        <v>77</v>
      </c>
      <c r="N11" s="91">
        <v>6</v>
      </c>
      <c r="O11" s="92">
        <v>0</v>
      </c>
      <c r="P11" s="93">
        <f>N11+O11</f>
        <v>6</v>
      </c>
      <c r="Q11" s="82">
        <f>IFERROR(P11/M11,"-")</f>
        <v>0.077922077922078</v>
      </c>
      <c r="R11" s="81">
        <v>2</v>
      </c>
      <c r="S11" s="81">
        <v>2</v>
      </c>
      <c r="T11" s="82">
        <f>IFERROR(S11/(O11+P11),"-")</f>
        <v>0.33333333333333</v>
      </c>
      <c r="U11" s="182">
        <f>IFERROR(J11/SUM(P11:P15),"-")</f>
        <v>8695.652173913</v>
      </c>
      <c r="V11" s="84">
        <v>1</v>
      </c>
      <c r="W11" s="82">
        <f>IF(P11=0,"-",V11/P11)</f>
        <v>0.16666666666667</v>
      </c>
      <c r="X11" s="186">
        <v>3000</v>
      </c>
      <c r="Y11" s="187">
        <f>IFERROR(X11/P11,"-")</f>
        <v>500</v>
      </c>
      <c r="Z11" s="187">
        <f>IFERROR(X11/V11,"-")</f>
        <v>3000</v>
      </c>
      <c r="AA11" s="188">
        <f>SUM(X11:X15)-SUM(J11:J15)</f>
        <v>471000</v>
      </c>
      <c r="AB11" s="85">
        <f>SUM(X11:X15)/SUM(J11:J15)</f>
        <v>2.1775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0.16666666666667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0.16666666666667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3</v>
      </c>
      <c r="BO11" s="120">
        <f>IF(P11=0,"",IF(BN11=0,"",(BN11/P11)))</f>
        <v>0.5</v>
      </c>
      <c r="BP11" s="121">
        <v>1</v>
      </c>
      <c r="BQ11" s="122">
        <f>IFERROR(BP11/BN11,"-")</f>
        <v>0.33333333333333</v>
      </c>
      <c r="BR11" s="123">
        <v>3000</v>
      </c>
      <c r="BS11" s="124">
        <f>IFERROR(BR11/BN11,"-")</f>
        <v>1000</v>
      </c>
      <c r="BT11" s="125">
        <v>1</v>
      </c>
      <c r="BU11" s="125"/>
      <c r="BV11" s="125"/>
      <c r="BW11" s="126">
        <v>1</v>
      </c>
      <c r="BX11" s="127">
        <f>IF(P11=0,"",IF(BW11=0,"",(BW11/P11)))</f>
        <v>0.16666666666667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3000</v>
      </c>
      <c r="CQ11" s="141">
        <v>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90</v>
      </c>
      <c r="C12" s="203"/>
      <c r="D12" s="203" t="s">
        <v>91</v>
      </c>
      <c r="E12" s="203" t="s">
        <v>92</v>
      </c>
      <c r="F12" s="203" t="s">
        <v>64</v>
      </c>
      <c r="G12" s="203"/>
      <c r="H12" s="90" t="s">
        <v>88</v>
      </c>
      <c r="I12" s="90"/>
      <c r="J12" s="188"/>
      <c r="K12" s="81">
        <v>25</v>
      </c>
      <c r="L12" s="81">
        <v>0</v>
      </c>
      <c r="M12" s="81">
        <v>93</v>
      </c>
      <c r="N12" s="91">
        <v>6</v>
      </c>
      <c r="O12" s="92">
        <v>0</v>
      </c>
      <c r="P12" s="93">
        <f>N12+O12</f>
        <v>6</v>
      </c>
      <c r="Q12" s="82">
        <f>IFERROR(P12/M12,"-")</f>
        <v>0.064516129032258</v>
      </c>
      <c r="R12" s="81">
        <v>1</v>
      </c>
      <c r="S12" s="81">
        <v>1</v>
      </c>
      <c r="T12" s="82">
        <f>IFERROR(S12/(O12+P12),"-")</f>
        <v>0.16666666666667</v>
      </c>
      <c r="U12" s="182"/>
      <c r="V12" s="84">
        <v>2</v>
      </c>
      <c r="W12" s="82">
        <f>IF(P12=0,"-",V12/P12)</f>
        <v>0.33333333333333</v>
      </c>
      <c r="X12" s="186">
        <v>25000</v>
      </c>
      <c r="Y12" s="187">
        <f>IFERROR(X12/P12,"-")</f>
        <v>4166.6666666667</v>
      </c>
      <c r="Z12" s="187">
        <f>IFERROR(X12/V12,"-")</f>
        <v>12500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0.16666666666667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3</v>
      </c>
      <c r="BF12" s="113">
        <f>IF(P12=0,"",IF(BE12=0,"",(BE12/P12)))</f>
        <v>0.5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0.16666666666667</v>
      </c>
      <c r="BP12" s="121">
        <v>1</v>
      </c>
      <c r="BQ12" s="122">
        <f>IFERROR(BP12/BN12,"-")</f>
        <v>1</v>
      </c>
      <c r="BR12" s="123">
        <v>8000</v>
      </c>
      <c r="BS12" s="124">
        <f>IFERROR(BR12/BN12,"-")</f>
        <v>8000</v>
      </c>
      <c r="BT12" s="125"/>
      <c r="BU12" s="125">
        <v>1</v>
      </c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>
        <v>1</v>
      </c>
      <c r="CG12" s="134">
        <f>IF(P12=0,"",IF(CF12=0,"",(CF12/P12)))</f>
        <v>0.16666666666667</v>
      </c>
      <c r="CH12" s="135">
        <v>1</v>
      </c>
      <c r="CI12" s="136">
        <f>IFERROR(CH12/CF12,"-")</f>
        <v>1</v>
      </c>
      <c r="CJ12" s="137">
        <v>17000</v>
      </c>
      <c r="CK12" s="138">
        <f>IFERROR(CJ12/CF12,"-")</f>
        <v>17000</v>
      </c>
      <c r="CL12" s="139"/>
      <c r="CM12" s="139"/>
      <c r="CN12" s="139">
        <v>1</v>
      </c>
      <c r="CO12" s="140">
        <v>2</v>
      </c>
      <c r="CP12" s="141">
        <v>25000</v>
      </c>
      <c r="CQ12" s="141">
        <v>17000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93</v>
      </c>
      <c r="C13" s="203"/>
      <c r="D13" s="203" t="s">
        <v>94</v>
      </c>
      <c r="E13" s="203" t="s">
        <v>95</v>
      </c>
      <c r="F13" s="203" t="s">
        <v>64</v>
      </c>
      <c r="G13" s="203"/>
      <c r="H13" s="90" t="s">
        <v>88</v>
      </c>
      <c r="I13" s="90"/>
      <c r="J13" s="188"/>
      <c r="K13" s="81">
        <v>22</v>
      </c>
      <c r="L13" s="81">
        <v>0</v>
      </c>
      <c r="M13" s="81">
        <v>98</v>
      </c>
      <c r="N13" s="91">
        <v>6</v>
      </c>
      <c r="O13" s="92">
        <v>0</v>
      </c>
      <c r="P13" s="93">
        <f>N13+O13</f>
        <v>6</v>
      </c>
      <c r="Q13" s="82">
        <f>IFERROR(P13/M13,"-")</f>
        <v>0.061224489795918</v>
      </c>
      <c r="R13" s="81">
        <v>3</v>
      </c>
      <c r="S13" s="81">
        <v>1</v>
      </c>
      <c r="T13" s="82">
        <f>IFERROR(S13/(O13+P13),"-")</f>
        <v>0.16666666666667</v>
      </c>
      <c r="U13" s="182"/>
      <c r="V13" s="84">
        <v>4</v>
      </c>
      <c r="W13" s="82">
        <f>IF(P13=0,"-",V13/P13)</f>
        <v>0.66666666666667</v>
      </c>
      <c r="X13" s="186">
        <v>119000</v>
      </c>
      <c r="Y13" s="187">
        <f>IFERROR(X13/P13,"-")</f>
        <v>19833.333333333</v>
      </c>
      <c r="Z13" s="187">
        <f>IFERROR(X13/V13,"-")</f>
        <v>29750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0.16666666666667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0.16666666666667</v>
      </c>
      <c r="BG13" s="112">
        <v>1</v>
      </c>
      <c r="BH13" s="114">
        <f>IFERROR(BG13/BE13,"-")</f>
        <v>1</v>
      </c>
      <c r="BI13" s="115">
        <v>3000</v>
      </c>
      <c r="BJ13" s="116">
        <f>IFERROR(BI13/BE13,"-")</f>
        <v>3000</v>
      </c>
      <c r="BK13" s="117">
        <v>1</v>
      </c>
      <c r="BL13" s="117"/>
      <c r="BM13" s="117"/>
      <c r="BN13" s="119">
        <v>3</v>
      </c>
      <c r="BO13" s="120">
        <f>IF(P13=0,"",IF(BN13=0,"",(BN13/P13)))</f>
        <v>0.5</v>
      </c>
      <c r="BP13" s="121">
        <v>3</v>
      </c>
      <c r="BQ13" s="122">
        <f>IFERROR(BP13/BN13,"-")</f>
        <v>1</v>
      </c>
      <c r="BR13" s="123">
        <v>116000</v>
      </c>
      <c r="BS13" s="124">
        <f>IFERROR(BR13/BN13,"-")</f>
        <v>38666.666666667</v>
      </c>
      <c r="BT13" s="125">
        <v>1</v>
      </c>
      <c r="BU13" s="125"/>
      <c r="BV13" s="125">
        <v>2</v>
      </c>
      <c r="BW13" s="126">
        <v>1</v>
      </c>
      <c r="BX13" s="127">
        <f>IF(P13=0,"",IF(BW13=0,"",(BW13/P13)))</f>
        <v>0.16666666666667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4</v>
      </c>
      <c r="CP13" s="141">
        <v>119000</v>
      </c>
      <c r="CQ13" s="141">
        <v>65000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96</v>
      </c>
      <c r="C14" s="203"/>
      <c r="D14" s="203" t="s">
        <v>97</v>
      </c>
      <c r="E14" s="203" t="s">
        <v>98</v>
      </c>
      <c r="F14" s="203" t="s">
        <v>64</v>
      </c>
      <c r="G14" s="203"/>
      <c r="H14" s="90" t="s">
        <v>88</v>
      </c>
      <c r="I14" s="90"/>
      <c r="J14" s="188"/>
      <c r="K14" s="81">
        <v>8</v>
      </c>
      <c r="L14" s="81">
        <v>0</v>
      </c>
      <c r="M14" s="81">
        <v>69</v>
      </c>
      <c r="N14" s="91">
        <v>3</v>
      </c>
      <c r="O14" s="92">
        <v>0</v>
      </c>
      <c r="P14" s="93">
        <f>N14+O14</f>
        <v>3</v>
      </c>
      <c r="Q14" s="82">
        <f>IFERROR(P14/M14,"-")</f>
        <v>0.043478260869565</v>
      </c>
      <c r="R14" s="81">
        <v>2</v>
      </c>
      <c r="S14" s="81">
        <v>1</v>
      </c>
      <c r="T14" s="82">
        <f>IFERROR(S14/(O14+P14),"-")</f>
        <v>0.33333333333333</v>
      </c>
      <c r="U14" s="182"/>
      <c r="V14" s="84">
        <v>2</v>
      </c>
      <c r="W14" s="82">
        <f>IF(P14=0,"-",V14/P14)</f>
        <v>0.66666666666667</v>
      </c>
      <c r="X14" s="186">
        <v>253000</v>
      </c>
      <c r="Y14" s="187">
        <f>IFERROR(X14/P14,"-")</f>
        <v>84333.333333333</v>
      </c>
      <c r="Z14" s="187">
        <f>IFERROR(X14/V14,"-")</f>
        <v>126500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0.33333333333333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0.33333333333333</v>
      </c>
      <c r="BP14" s="121">
        <v>1</v>
      </c>
      <c r="BQ14" s="122">
        <f>IFERROR(BP14/BN14,"-")</f>
        <v>1</v>
      </c>
      <c r="BR14" s="123">
        <v>38000</v>
      </c>
      <c r="BS14" s="124">
        <f>IFERROR(BR14/BN14,"-")</f>
        <v>38000</v>
      </c>
      <c r="BT14" s="125"/>
      <c r="BU14" s="125"/>
      <c r="BV14" s="125">
        <v>1</v>
      </c>
      <c r="BW14" s="126">
        <v>1</v>
      </c>
      <c r="BX14" s="127">
        <f>IF(P14=0,"",IF(BW14=0,"",(BW14/P14)))</f>
        <v>0.33333333333333</v>
      </c>
      <c r="BY14" s="128">
        <v>1</v>
      </c>
      <c r="BZ14" s="129">
        <f>IFERROR(BY14/BW14,"-")</f>
        <v>1</v>
      </c>
      <c r="CA14" s="130">
        <v>215000</v>
      </c>
      <c r="CB14" s="131">
        <f>IFERROR(CA14/BW14,"-")</f>
        <v>215000</v>
      </c>
      <c r="CC14" s="132"/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253000</v>
      </c>
      <c r="CQ14" s="141">
        <v>215000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99</v>
      </c>
      <c r="C15" s="203"/>
      <c r="D15" s="203" t="s">
        <v>81</v>
      </c>
      <c r="E15" s="203" t="s">
        <v>81</v>
      </c>
      <c r="F15" s="203" t="s">
        <v>82</v>
      </c>
      <c r="G15" s="203"/>
      <c r="H15" s="90"/>
      <c r="I15" s="90"/>
      <c r="J15" s="188"/>
      <c r="K15" s="81">
        <v>502</v>
      </c>
      <c r="L15" s="81">
        <v>115</v>
      </c>
      <c r="M15" s="81">
        <v>47</v>
      </c>
      <c r="N15" s="91">
        <v>25</v>
      </c>
      <c r="O15" s="92">
        <v>0</v>
      </c>
      <c r="P15" s="93">
        <f>N15+O15</f>
        <v>25</v>
      </c>
      <c r="Q15" s="82">
        <f>IFERROR(P15/M15,"-")</f>
        <v>0.53191489361702</v>
      </c>
      <c r="R15" s="81">
        <v>11</v>
      </c>
      <c r="S15" s="81">
        <v>4</v>
      </c>
      <c r="T15" s="82">
        <f>IFERROR(S15/(O15+P15),"-")</f>
        <v>0.16</v>
      </c>
      <c r="U15" s="182"/>
      <c r="V15" s="84">
        <v>11</v>
      </c>
      <c r="W15" s="82">
        <f>IF(P15=0,"-",V15/P15)</f>
        <v>0.44</v>
      </c>
      <c r="X15" s="186">
        <v>471000</v>
      </c>
      <c r="Y15" s="187">
        <f>IFERROR(X15/P15,"-")</f>
        <v>18840</v>
      </c>
      <c r="Z15" s="187">
        <f>IFERROR(X15/V15,"-")</f>
        <v>42818.181818182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5</v>
      </c>
      <c r="BF15" s="113">
        <f>IF(P15=0,"",IF(BE15=0,"",(BE15/P15)))</f>
        <v>0.2</v>
      </c>
      <c r="BG15" s="112">
        <v>2</v>
      </c>
      <c r="BH15" s="114">
        <f>IFERROR(BG15/BE15,"-")</f>
        <v>0.4</v>
      </c>
      <c r="BI15" s="115">
        <v>6000</v>
      </c>
      <c r="BJ15" s="116">
        <f>IFERROR(BI15/BE15,"-")</f>
        <v>1200</v>
      </c>
      <c r="BK15" s="117">
        <v>2</v>
      </c>
      <c r="BL15" s="117"/>
      <c r="BM15" s="117"/>
      <c r="BN15" s="119">
        <v>8</v>
      </c>
      <c r="BO15" s="120">
        <f>IF(P15=0,"",IF(BN15=0,"",(BN15/P15)))</f>
        <v>0.32</v>
      </c>
      <c r="BP15" s="121">
        <v>2</v>
      </c>
      <c r="BQ15" s="122">
        <f>IFERROR(BP15/BN15,"-")</f>
        <v>0.25</v>
      </c>
      <c r="BR15" s="123">
        <v>20000</v>
      </c>
      <c r="BS15" s="124">
        <f>IFERROR(BR15/BN15,"-")</f>
        <v>2500</v>
      </c>
      <c r="BT15" s="125">
        <v>1</v>
      </c>
      <c r="BU15" s="125">
        <v>1</v>
      </c>
      <c r="BV15" s="125"/>
      <c r="BW15" s="126">
        <v>7</v>
      </c>
      <c r="BX15" s="127">
        <f>IF(P15=0,"",IF(BW15=0,"",(BW15/P15)))</f>
        <v>0.28</v>
      </c>
      <c r="BY15" s="128">
        <v>4</v>
      </c>
      <c r="BZ15" s="129">
        <f>IFERROR(BY15/BW15,"-")</f>
        <v>0.57142857142857</v>
      </c>
      <c r="CA15" s="130">
        <v>411000</v>
      </c>
      <c r="CB15" s="131">
        <f>IFERROR(CA15/BW15,"-")</f>
        <v>58714.285714286</v>
      </c>
      <c r="CC15" s="132">
        <v>1</v>
      </c>
      <c r="CD15" s="132"/>
      <c r="CE15" s="132">
        <v>3</v>
      </c>
      <c r="CF15" s="133">
        <v>5</v>
      </c>
      <c r="CG15" s="134">
        <f>IF(P15=0,"",IF(CF15=0,"",(CF15/P15)))</f>
        <v>0.2</v>
      </c>
      <c r="CH15" s="135">
        <v>3</v>
      </c>
      <c r="CI15" s="136">
        <f>IFERROR(CH15/CF15,"-")</f>
        <v>0.6</v>
      </c>
      <c r="CJ15" s="137">
        <v>34000</v>
      </c>
      <c r="CK15" s="138">
        <f>IFERROR(CJ15/CF15,"-")</f>
        <v>6800</v>
      </c>
      <c r="CL15" s="139">
        <v>1</v>
      </c>
      <c r="CM15" s="139">
        <v>1</v>
      </c>
      <c r="CN15" s="139">
        <v>1</v>
      </c>
      <c r="CO15" s="140">
        <v>11</v>
      </c>
      <c r="CP15" s="141">
        <v>471000</v>
      </c>
      <c r="CQ15" s="141">
        <v>243000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2.5730769230769</v>
      </c>
      <c r="B16" s="203" t="s">
        <v>100</v>
      </c>
      <c r="C16" s="203"/>
      <c r="D16" s="203" t="s">
        <v>85</v>
      </c>
      <c r="E16" s="203" t="s">
        <v>86</v>
      </c>
      <c r="F16" s="203" t="s">
        <v>64</v>
      </c>
      <c r="G16" s="203" t="s">
        <v>101</v>
      </c>
      <c r="H16" s="90" t="s">
        <v>102</v>
      </c>
      <c r="I16" s="90" t="s">
        <v>103</v>
      </c>
      <c r="J16" s="188">
        <v>260000</v>
      </c>
      <c r="K16" s="81">
        <v>6</v>
      </c>
      <c r="L16" s="81">
        <v>0</v>
      </c>
      <c r="M16" s="81">
        <v>22</v>
      </c>
      <c r="N16" s="91">
        <v>2</v>
      </c>
      <c r="O16" s="92">
        <v>0</v>
      </c>
      <c r="P16" s="93">
        <f>N16+O16</f>
        <v>2</v>
      </c>
      <c r="Q16" s="82">
        <f>IFERROR(P16/M16,"-")</f>
        <v>0.090909090909091</v>
      </c>
      <c r="R16" s="81">
        <v>1</v>
      </c>
      <c r="S16" s="81">
        <v>1</v>
      </c>
      <c r="T16" s="82">
        <f>IFERROR(S16/(O16+P16),"-")</f>
        <v>0.5</v>
      </c>
      <c r="U16" s="182">
        <f>IFERROR(J16/SUM(P16:P19),"-")</f>
        <v>10000</v>
      </c>
      <c r="V16" s="84">
        <v>1</v>
      </c>
      <c r="W16" s="82">
        <f>IF(P16=0,"-",V16/P16)</f>
        <v>0.5</v>
      </c>
      <c r="X16" s="186">
        <v>5000</v>
      </c>
      <c r="Y16" s="187">
        <f>IFERROR(X16/P16,"-")</f>
        <v>2500</v>
      </c>
      <c r="Z16" s="187">
        <f>IFERROR(X16/V16,"-")</f>
        <v>5000</v>
      </c>
      <c r="AA16" s="188">
        <f>SUM(X16:X19)-SUM(J16:J19)</f>
        <v>409000</v>
      </c>
      <c r="AB16" s="85">
        <f>SUM(X16:X19)/SUM(J16:J19)</f>
        <v>2.5730769230769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0.5</v>
      </c>
      <c r="BG16" s="112">
        <v>1</v>
      </c>
      <c r="BH16" s="114">
        <f>IFERROR(BG16/BE16,"-")</f>
        <v>1</v>
      </c>
      <c r="BI16" s="115">
        <v>5000</v>
      </c>
      <c r="BJ16" s="116">
        <f>IFERROR(BI16/BE16,"-")</f>
        <v>5000</v>
      </c>
      <c r="BK16" s="117">
        <v>1</v>
      </c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0.5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5000</v>
      </c>
      <c r="CQ16" s="141">
        <v>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104</v>
      </c>
      <c r="C17" s="203"/>
      <c r="D17" s="203" t="s">
        <v>91</v>
      </c>
      <c r="E17" s="203" t="s">
        <v>92</v>
      </c>
      <c r="F17" s="203" t="s">
        <v>64</v>
      </c>
      <c r="G17" s="203"/>
      <c r="H17" s="90" t="s">
        <v>102</v>
      </c>
      <c r="I17" s="90" t="s">
        <v>105</v>
      </c>
      <c r="J17" s="188"/>
      <c r="K17" s="81">
        <v>15</v>
      </c>
      <c r="L17" s="81">
        <v>0</v>
      </c>
      <c r="M17" s="81">
        <v>52</v>
      </c>
      <c r="N17" s="91">
        <v>7</v>
      </c>
      <c r="O17" s="92">
        <v>0</v>
      </c>
      <c r="P17" s="93">
        <f>N17+O17</f>
        <v>7</v>
      </c>
      <c r="Q17" s="82">
        <f>IFERROR(P17/M17,"-")</f>
        <v>0.13461538461538</v>
      </c>
      <c r="R17" s="81">
        <v>1</v>
      </c>
      <c r="S17" s="81">
        <v>3</v>
      </c>
      <c r="T17" s="82">
        <f>IFERROR(S17/(O17+P17),"-")</f>
        <v>0.42857142857143</v>
      </c>
      <c r="U17" s="182"/>
      <c r="V17" s="84">
        <v>1</v>
      </c>
      <c r="W17" s="82">
        <f>IF(P17=0,"-",V17/P17)</f>
        <v>0.14285714285714</v>
      </c>
      <c r="X17" s="186">
        <v>35000</v>
      </c>
      <c r="Y17" s="187">
        <f>IFERROR(X17/P17,"-")</f>
        <v>5000</v>
      </c>
      <c r="Z17" s="187">
        <f>IFERROR(X17/V17,"-")</f>
        <v>35000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3</v>
      </c>
      <c r="AN17" s="101">
        <f>IF(P17=0,"",IF(AM17=0,"",(AM17/P17)))</f>
        <v>0.42857142857143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0.14285714285714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1</v>
      </c>
      <c r="BO17" s="120">
        <f>IF(P17=0,"",IF(BN17=0,"",(BN17/P17)))</f>
        <v>0.14285714285714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2</v>
      </c>
      <c r="BX17" s="127">
        <f>IF(P17=0,"",IF(BW17=0,"",(BW17/P17)))</f>
        <v>0.28571428571429</v>
      </c>
      <c r="BY17" s="128">
        <v>1</v>
      </c>
      <c r="BZ17" s="129">
        <f>IFERROR(BY17/BW17,"-")</f>
        <v>0.5</v>
      </c>
      <c r="CA17" s="130">
        <v>35000</v>
      </c>
      <c r="CB17" s="131">
        <f>IFERROR(CA17/BW17,"-")</f>
        <v>17500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35000</v>
      </c>
      <c r="CQ17" s="141">
        <v>35000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106</v>
      </c>
      <c r="C18" s="203"/>
      <c r="D18" s="203" t="s">
        <v>94</v>
      </c>
      <c r="E18" s="203" t="s">
        <v>107</v>
      </c>
      <c r="F18" s="203" t="s">
        <v>64</v>
      </c>
      <c r="G18" s="203"/>
      <c r="H18" s="90" t="s">
        <v>102</v>
      </c>
      <c r="I18" s="90" t="s">
        <v>108</v>
      </c>
      <c r="J18" s="188"/>
      <c r="K18" s="81">
        <v>9</v>
      </c>
      <c r="L18" s="81">
        <v>0</v>
      </c>
      <c r="M18" s="81">
        <v>56</v>
      </c>
      <c r="N18" s="91">
        <v>5</v>
      </c>
      <c r="O18" s="92">
        <v>0</v>
      </c>
      <c r="P18" s="93">
        <f>N18+O18</f>
        <v>5</v>
      </c>
      <c r="Q18" s="82">
        <f>IFERROR(P18/M18,"-")</f>
        <v>0.089285714285714</v>
      </c>
      <c r="R18" s="81">
        <v>2</v>
      </c>
      <c r="S18" s="81">
        <v>2</v>
      </c>
      <c r="T18" s="82">
        <f>IFERROR(S18/(O18+P18),"-")</f>
        <v>0.4</v>
      </c>
      <c r="U18" s="182"/>
      <c r="V18" s="84">
        <v>1</v>
      </c>
      <c r="W18" s="82">
        <f>IF(P18=0,"-",V18/P18)</f>
        <v>0.2</v>
      </c>
      <c r="X18" s="186">
        <v>8000</v>
      </c>
      <c r="Y18" s="187">
        <f>IFERROR(X18/P18,"-")</f>
        <v>1600</v>
      </c>
      <c r="Z18" s="187">
        <f>IFERROR(X18/V18,"-")</f>
        <v>8000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0.2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0.2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2</v>
      </c>
      <c r="BF18" s="113">
        <f>IF(P18=0,"",IF(BE18=0,"",(BE18/P18)))</f>
        <v>0.4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0.2</v>
      </c>
      <c r="BP18" s="121">
        <v>1</v>
      </c>
      <c r="BQ18" s="122">
        <f>IFERROR(BP18/BN18,"-")</f>
        <v>1</v>
      </c>
      <c r="BR18" s="123">
        <v>8000</v>
      </c>
      <c r="BS18" s="124">
        <f>IFERROR(BR18/BN18,"-")</f>
        <v>8000</v>
      </c>
      <c r="BT18" s="125"/>
      <c r="BU18" s="125">
        <v>1</v>
      </c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8000</v>
      </c>
      <c r="CQ18" s="141">
        <v>8000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109</v>
      </c>
      <c r="C19" s="203"/>
      <c r="D19" s="203" t="s">
        <v>81</v>
      </c>
      <c r="E19" s="203" t="s">
        <v>81</v>
      </c>
      <c r="F19" s="203" t="s">
        <v>82</v>
      </c>
      <c r="G19" s="203"/>
      <c r="H19" s="90"/>
      <c r="I19" s="90"/>
      <c r="J19" s="188"/>
      <c r="K19" s="81">
        <v>91</v>
      </c>
      <c r="L19" s="81">
        <v>53</v>
      </c>
      <c r="M19" s="81">
        <v>23</v>
      </c>
      <c r="N19" s="91">
        <v>12</v>
      </c>
      <c r="O19" s="92">
        <v>0</v>
      </c>
      <c r="P19" s="93">
        <f>N19+O19</f>
        <v>12</v>
      </c>
      <c r="Q19" s="82">
        <f>IFERROR(P19/M19,"-")</f>
        <v>0.52173913043478</v>
      </c>
      <c r="R19" s="81">
        <v>6</v>
      </c>
      <c r="S19" s="81">
        <v>1</v>
      </c>
      <c r="T19" s="82">
        <f>IFERROR(S19/(O19+P19),"-")</f>
        <v>0.083333333333333</v>
      </c>
      <c r="U19" s="182"/>
      <c r="V19" s="84">
        <v>5</v>
      </c>
      <c r="W19" s="82">
        <f>IF(P19=0,"-",V19/P19)</f>
        <v>0.41666666666667</v>
      </c>
      <c r="X19" s="186">
        <v>621000</v>
      </c>
      <c r="Y19" s="187">
        <f>IFERROR(X19/P19,"-")</f>
        <v>51750</v>
      </c>
      <c r="Z19" s="187">
        <f>IFERROR(X19/V19,"-")</f>
        <v>124200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0.16666666666667</v>
      </c>
      <c r="BG19" s="112">
        <v>1</v>
      </c>
      <c r="BH19" s="114">
        <f>IFERROR(BG19/BE19,"-")</f>
        <v>0.5</v>
      </c>
      <c r="BI19" s="115">
        <v>3000</v>
      </c>
      <c r="BJ19" s="116">
        <f>IFERROR(BI19/BE19,"-")</f>
        <v>1500</v>
      </c>
      <c r="BK19" s="117">
        <v>1</v>
      </c>
      <c r="BL19" s="117"/>
      <c r="BM19" s="117"/>
      <c r="BN19" s="119">
        <v>7</v>
      </c>
      <c r="BO19" s="120">
        <f>IF(P19=0,"",IF(BN19=0,"",(BN19/P19)))</f>
        <v>0.58333333333333</v>
      </c>
      <c r="BP19" s="121">
        <v>3</v>
      </c>
      <c r="BQ19" s="122">
        <f>IFERROR(BP19/BN19,"-")</f>
        <v>0.42857142857143</v>
      </c>
      <c r="BR19" s="123">
        <v>83000</v>
      </c>
      <c r="BS19" s="124">
        <f>IFERROR(BR19/BN19,"-")</f>
        <v>11857.142857143</v>
      </c>
      <c r="BT19" s="125"/>
      <c r="BU19" s="125"/>
      <c r="BV19" s="125">
        <v>3</v>
      </c>
      <c r="BW19" s="126">
        <v>3</v>
      </c>
      <c r="BX19" s="127">
        <f>IF(P19=0,"",IF(BW19=0,"",(BW19/P19)))</f>
        <v>0.25</v>
      </c>
      <c r="BY19" s="128">
        <v>1</v>
      </c>
      <c r="BZ19" s="129">
        <f>IFERROR(BY19/BW19,"-")</f>
        <v>0.33333333333333</v>
      </c>
      <c r="CA19" s="130">
        <v>535000</v>
      </c>
      <c r="CB19" s="131">
        <f>IFERROR(CA19/BW19,"-")</f>
        <v>178333.33333333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5</v>
      </c>
      <c r="CP19" s="141">
        <v>621000</v>
      </c>
      <c r="CQ19" s="141">
        <v>535000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80">
        <f>AB20</f>
        <v>1.944</v>
      </c>
      <c r="B20" s="203" t="s">
        <v>110</v>
      </c>
      <c r="C20" s="203"/>
      <c r="D20" s="203" t="s">
        <v>85</v>
      </c>
      <c r="E20" s="203" t="s">
        <v>86</v>
      </c>
      <c r="F20" s="203" t="s">
        <v>64</v>
      </c>
      <c r="G20" s="203" t="s">
        <v>111</v>
      </c>
      <c r="H20" s="90" t="s">
        <v>112</v>
      </c>
      <c r="I20" s="90" t="s">
        <v>103</v>
      </c>
      <c r="J20" s="188">
        <v>125000</v>
      </c>
      <c r="K20" s="81">
        <v>3</v>
      </c>
      <c r="L20" s="81">
        <v>0</v>
      </c>
      <c r="M20" s="81">
        <v>11</v>
      </c>
      <c r="N20" s="91">
        <v>1</v>
      </c>
      <c r="O20" s="92">
        <v>0</v>
      </c>
      <c r="P20" s="93">
        <f>N20+O20</f>
        <v>1</v>
      </c>
      <c r="Q20" s="82">
        <f>IFERROR(P20/M20,"-")</f>
        <v>0.090909090909091</v>
      </c>
      <c r="R20" s="81">
        <v>1</v>
      </c>
      <c r="S20" s="81">
        <v>0</v>
      </c>
      <c r="T20" s="82">
        <f>IFERROR(S20/(O20+P20),"-")</f>
        <v>0</v>
      </c>
      <c r="U20" s="182">
        <f>IFERROR(J20/SUM(P20:P23),"-")</f>
        <v>10416.666666667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SUM(X20:X23)-SUM(J20:J23)</f>
        <v>118000</v>
      </c>
      <c r="AB20" s="85">
        <f>SUM(X20:X23)/SUM(J20:J23)</f>
        <v>1.944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1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113</v>
      </c>
      <c r="C21" s="203"/>
      <c r="D21" s="203" t="s">
        <v>91</v>
      </c>
      <c r="E21" s="203" t="s">
        <v>92</v>
      </c>
      <c r="F21" s="203" t="s">
        <v>64</v>
      </c>
      <c r="G21" s="203"/>
      <c r="H21" s="90" t="s">
        <v>112</v>
      </c>
      <c r="I21" s="90" t="s">
        <v>105</v>
      </c>
      <c r="J21" s="188"/>
      <c r="K21" s="81">
        <v>6</v>
      </c>
      <c r="L21" s="81">
        <v>0</v>
      </c>
      <c r="M21" s="81">
        <v>34</v>
      </c>
      <c r="N21" s="91">
        <v>1</v>
      </c>
      <c r="O21" s="92">
        <v>0</v>
      </c>
      <c r="P21" s="93">
        <f>N21+O21</f>
        <v>1</v>
      </c>
      <c r="Q21" s="82">
        <f>IFERROR(P21/M21,"-")</f>
        <v>0.029411764705882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1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114</v>
      </c>
      <c r="C22" s="203"/>
      <c r="D22" s="203" t="s">
        <v>94</v>
      </c>
      <c r="E22" s="203" t="s">
        <v>107</v>
      </c>
      <c r="F22" s="203" t="s">
        <v>64</v>
      </c>
      <c r="G22" s="203"/>
      <c r="H22" s="90" t="s">
        <v>112</v>
      </c>
      <c r="I22" s="90" t="s">
        <v>108</v>
      </c>
      <c r="J22" s="188"/>
      <c r="K22" s="81">
        <v>4</v>
      </c>
      <c r="L22" s="81">
        <v>0</v>
      </c>
      <c r="M22" s="81">
        <v>19</v>
      </c>
      <c r="N22" s="91">
        <v>1</v>
      </c>
      <c r="O22" s="92">
        <v>0</v>
      </c>
      <c r="P22" s="93">
        <f>N22+O22</f>
        <v>1</v>
      </c>
      <c r="Q22" s="82">
        <f>IFERROR(P22/M22,"-")</f>
        <v>0.052631578947368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1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115</v>
      </c>
      <c r="C23" s="203"/>
      <c r="D23" s="203" t="s">
        <v>81</v>
      </c>
      <c r="E23" s="203" t="s">
        <v>81</v>
      </c>
      <c r="F23" s="203" t="s">
        <v>82</v>
      </c>
      <c r="G23" s="203"/>
      <c r="H23" s="90"/>
      <c r="I23" s="90"/>
      <c r="J23" s="188"/>
      <c r="K23" s="81">
        <v>51</v>
      </c>
      <c r="L23" s="81">
        <v>19</v>
      </c>
      <c r="M23" s="81">
        <v>2</v>
      </c>
      <c r="N23" s="91">
        <v>9</v>
      </c>
      <c r="O23" s="92">
        <v>0</v>
      </c>
      <c r="P23" s="93">
        <f>N23+O23</f>
        <v>9</v>
      </c>
      <c r="Q23" s="82">
        <f>IFERROR(P23/M23,"-")</f>
        <v>4.5</v>
      </c>
      <c r="R23" s="81">
        <v>5</v>
      </c>
      <c r="S23" s="81">
        <v>1</v>
      </c>
      <c r="T23" s="82">
        <f>IFERROR(S23/(O23+P23),"-")</f>
        <v>0.11111111111111</v>
      </c>
      <c r="U23" s="182"/>
      <c r="V23" s="84">
        <v>5</v>
      </c>
      <c r="W23" s="82">
        <f>IF(P23=0,"-",V23/P23)</f>
        <v>0.55555555555556</v>
      </c>
      <c r="X23" s="186">
        <v>243000</v>
      </c>
      <c r="Y23" s="187">
        <f>IFERROR(X23/P23,"-")</f>
        <v>27000</v>
      </c>
      <c r="Z23" s="187">
        <f>IFERROR(X23/V23,"-")</f>
        <v>48600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4</v>
      </c>
      <c r="BO23" s="120">
        <f>IF(P23=0,"",IF(BN23=0,"",(BN23/P23)))</f>
        <v>0.44444444444444</v>
      </c>
      <c r="BP23" s="121">
        <v>1</v>
      </c>
      <c r="BQ23" s="122">
        <f>IFERROR(BP23/BN23,"-")</f>
        <v>0.25</v>
      </c>
      <c r="BR23" s="123">
        <v>3000</v>
      </c>
      <c r="BS23" s="124">
        <f>IFERROR(BR23/BN23,"-")</f>
        <v>750</v>
      </c>
      <c r="BT23" s="125">
        <v>1</v>
      </c>
      <c r="BU23" s="125"/>
      <c r="BV23" s="125"/>
      <c r="BW23" s="126">
        <v>5</v>
      </c>
      <c r="BX23" s="127">
        <f>IF(P23=0,"",IF(BW23=0,"",(BW23/P23)))</f>
        <v>0.55555555555556</v>
      </c>
      <c r="BY23" s="128">
        <v>4</v>
      </c>
      <c r="BZ23" s="129">
        <f>IFERROR(BY23/BW23,"-")</f>
        <v>0.8</v>
      </c>
      <c r="CA23" s="130">
        <v>243000</v>
      </c>
      <c r="CB23" s="131">
        <f>IFERROR(CA23/BW23,"-")</f>
        <v>48600</v>
      </c>
      <c r="CC23" s="132"/>
      <c r="CD23" s="132">
        <v>1</v>
      </c>
      <c r="CE23" s="132">
        <v>3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5</v>
      </c>
      <c r="CP23" s="141">
        <v>243000</v>
      </c>
      <c r="CQ23" s="141">
        <v>195000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80">
        <f>AB24</f>
        <v>11.475</v>
      </c>
      <c r="B24" s="203" t="s">
        <v>116</v>
      </c>
      <c r="C24" s="203"/>
      <c r="D24" s="203" t="s">
        <v>62</v>
      </c>
      <c r="E24" s="203" t="s">
        <v>63</v>
      </c>
      <c r="F24" s="203" t="s">
        <v>64</v>
      </c>
      <c r="G24" s="203" t="s">
        <v>117</v>
      </c>
      <c r="H24" s="90" t="s">
        <v>118</v>
      </c>
      <c r="I24" s="204" t="s">
        <v>119</v>
      </c>
      <c r="J24" s="188">
        <v>120000</v>
      </c>
      <c r="K24" s="81">
        <v>7</v>
      </c>
      <c r="L24" s="81">
        <v>0</v>
      </c>
      <c r="M24" s="81">
        <v>43</v>
      </c>
      <c r="N24" s="91">
        <v>1</v>
      </c>
      <c r="O24" s="92">
        <v>0</v>
      </c>
      <c r="P24" s="93">
        <f>N24+O24</f>
        <v>1</v>
      </c>
      <c r="Q24" s="82">
        <f>IFERROR(P24/M24,"-")</f>
        <v>0.023255813953488</v>
      </c>
      <c r="R24" s="81">
        <v>0</v>
      </c>
      <c r="S24" s="81">
        <v>1</v>
      </c>
      <c r="T24" s="82">
        <f>IFERROR(S24/(O24+P24),"-")</f>
        <v>1</v>
      </c>
      <c r="U24" s="182">
        <f>IFERROR(J24/SUM(P24:P25),"-")</f>
        <v>15000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1257000</v>
      </c>
      <c r="AB24" s="85">
        <f>SUM(X24:X25)/SUM(J24:J25)</f>
        <v>11.475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1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120</v>
      </c>
      <c r="C25" s="203"/>
      <c r="D25" s="203" t="s">
        <v>62</v>
      </c>
      <c r="E25" s="203" t="s">
        <v>63</v>
      </c>
      <c r="F25" s="203" t="s">
        <v>82</v>
      </c>
      <c r="G25" s="203"/>
      <c r="H25" s="90"/>
      <c r="I25" s="90"/>
      <c r="J25" s="188"/>
      <c r="K25" s="81">
        <v>28</v>
      </c>
      <c r="L25" s="81">
        <v>24</v>
      </c>
      <c r="M25" s="81">
        <v>16</v>
      </c>
      <c r="N25" s="91">
        <v>7</v>
      </c>
      <c r="O25" s="92">
        <v>0</v>
      </c>
      <c r="P25" s="93">
        <f>N25+O25</f>
        <v>7</v>
      </c>
      <c r="Q25" s="82">
        <f>IFERROR(P25/M25,"-")</f>
        <v>0.4375</v>
      </c>
      <c r="R25" s="81">
        <v>5</v>
      </c>
      <c r="S25" s="81">
        <v>0</v>
      </c>
      <c r="T25" s="82">
        <f>IFERROR(S25/(O25+P25),"-")</f>
        <v>0</v>
      </c>
      <c r="U25" s="182"/>
      <c r="V25" s="84">
        <v>5</v>
      </c>
      <c r="W25" s="82">
        <f>IF(P25=0,"-",V25/P25)</f>
        <v>0.71428571428571</v>
      </c>
      <c r="X25" s="186">
        <v>1377000</v>
      </c>
      <c r="Y25" s="187">
        <f>IFERROR(X25/P25,"-")</f>
        <v>196714.28571429</v>
      </c>
      <c r="Z25" s="187">
        <f>IFERROR(X25/V25,"-")</f>
        <v>275400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0.14285714285714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0.28571428571429</v>
      </c>
      <c r="BP25" s="121">
        <v>1</v>
      </c>
      <c r="BQ25" s="122">
        <f>IFERROR(BP25/BN25,"-")</f>
        <v>0.5</v>
      </c>
      <c r="BR25" s="123">
        <v>701000</v>
      </c>
      <c r="BS25" s="124">
        <f>IFERROR(BR25/BN25,"-")</f>
        <v>350500</v>
      </c>
      <c r="BT25" s="125"/>
      <c r="BU25" s="125"/>
      <c r="BV25" s="125">
        <v>1</v>
      </c>
      <c r="BW25" s="126">
        <v>4</v>
      </c>
      <c r="BX25" s="127">
        <f>IF(P25=0,"",IF(BW25=0,"",(BW25/P25)))</f>
        <v>0.57142857142857</v>
      </c>
      <c r="BY25" s="128">
        <v>4</v>
      </c>
      <c r="BZ25" s="129">
        <f>IFERROR(BY25/BW25,"-")</f>
        <v>1</v>
      </c>
      <c r="CA25" s="130">
        <v>676000</v>
      </c>
      <c r="CB25" s="131">
        <f>IFERROR(CA25/BW25,"-")</f>
        <v>169000</v>
      </c>
      <c r="CC25" s="132">
        <v>1</v>
      </c>
      <c r="CD25" s="132"/>
      <c r="CE25" s="132">
        <v>3</v>
      </c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5</v>
      </c>
      <c r="CP25" s="141">
        <v>1377000</v>
      </c>
      <c r="CQ25" s="141">
        <v>701000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0.066666666666667</v>
      </c>
      <c r="B26" s="203" t="s">
        <v>121</v>
      </c>
      <c r="C26" s="203"/>
      <c r="D26" s="203" t="s">
        <v>69</v>
      </c>
      <c r="E26" s="203" t="s">
        <v>63</v>
      </c>
      <c r="F26" s="203" t="s">
        <v>64</v>
      </c>
      <c r="G26" s="203" t="s">
        <v>87</v>
      </c>
      <c r="H26" s="90" t="s">
        <v>118</v>
      </c>
      <c r="I26" s="205" t="s">
        <v>122</v>
      </c>
      <c r="J26" s="188">
        <v>150000</v>
      </c>
      <c r="K26" s="81">
        <v>7</v>
      </c>
      <c r="L26" s="81">
        <v>0</v>
      </c>
      <c r="M26" s="81">
        <v>25</v>
      </c>
      <c r="N26" s="91">
        <v>5</v>
      </c>
      <c r="O26" s="92">
        <v>0</v>
      </c>
      <c r="P26" s="93">
        <f>N26+O26</f>
        <v>5</v>
      </c>
      <c r="Q26" s="82">
        <f>IFERROR(P26/M26,"-")</f>
        <v>0.2</v>
      </c>
      <c r="R26" s="81">
        <v>1</v>
      </c>
      <c r="S26" s="81">
        <v>3</v>
      </c>
      <c r="T26" s="82">
        <f>IFERROR(S26/(O26+P26),"-")</f>
        <v>0.6</v>
      </c>
      <c r="U26" s="182">
        <f>IFERROR(J26/SUM(P26:P27),"-")</f>
        <v>18750</v>
      </c>
      <c r="V26" s="84">
        <v>1</v>
      </c>
      <c r="W26" s="82">
        <f>IF(P26=0,"-",V26/P26)</f>
        <v>0.2</v>
      </c>
      <c r="X26" s="186">
        <v>10000</v>
      </c>
      <c r="Y26" s="187">
        <f>IFERROR(X26/P26,"-")</f>
        <v>2000</v>
      </c>
      <c r="Z26" s="187">
        <f>IFERROR(X26/V26,"-")</f>
        <v>10000</v>
      </c>
      <c r="AA26" s="188">
        <f>SUM(X26:X27)-SUM(J26:J27)</f>
        <v>-140000</v>
      </c>
      <c r="AB26" s="85">
        <f>SUM(X26:X27)/SUM(J26:J27)</f>
        <v>0.066666666666667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0.2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>
        <v>2</v>
      </c>
      <c r="BF26" s="113">
        <f>IF(P26=0,"",IF(BE26=0,"",(BE26/P26)))</f>
        <v>0.4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0.4</v>
      </c>
      <c r="BP26" s="121">
        <v>1</v>
      </c>
      <c r="BQ26" s="122">
        <f>IFERROR(BP26/BN26,"-")</f>
        <v>0.5</v>
      </c>
      <c r="BR26" s="123">
        <v>10000</v>
      </c>
      <c r="BS26" s="124">
        <f>IFERROR(BR26/BN26,"-")</f>
        <v>5000</v>
      </c>
      <c r="BT26" s="125"/>
      <c r="BU26" s="125">
        <v>1</v>
      </c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10000</v>
      </c>
      <c r="CQ26" s="141">
        <v>10000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123</v>
      </c>
      <c r="C27" s="203"/>
      <c r="D27" s="203" t="s">
        <v>69</v>
      </c>
      <c r="E27" s="203" t="s">
        <v>63</v>
      </c>
      <c r="F27" s="203" t="s">
        <v>82</v>
      </c>
      <c r="G27" s="203"/>
      <c r="H27" s="90"/>
      <c r="I27" s="90"/>
      <c r="J27" s="188"/>
      <c r="K27" s="81">
        <v>23</v>
      </c>
      <c r="L27" s="81">
        <v>14</v>
      </c>
      <c r="M27" s="81">
        <v>2</v>
      </c>
      <c r="N27" s="91">
        <v>3</v>
      </c>
      <c r="O27" s="92">
        <v>0</v>
      </c>
      <c r="P27" s="93">
        <f>N27+O27</f>
        <v>3</v>
      </c>
      <c r="Q27" s="82">
        <f>IFERROR(P27/M27,"-")</f>
        <v>1.5</v>
      </c>
      <c r="R27" s="81">
        <v>0</v>
      </c>
      <c r="S27" s="81">
        <v>1</v>
      </c>
      <c r="T27" s="82">
        <f>IFERROR(S27/(O27+P27),"-")</f>
        <v>0.33333333333333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1</v>
      </c>
      <c r="AN27" s="101">
        <f>IF(P27=0,"",IF(AM27=0,"",(AM27/P27)))</f>
        <v>0.33333333333333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0.33333333333333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0.33333333333333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3.9966666666667</v>
      </c>
      <c r="B28" s="203" t="s">
        <v>124</v>
      </c>
      <c r="C28" s="203"/>
      <c r="D28" s="203" t="s">
        <v>125</v>
      </c>
      <c r="E28" s="203" t="s">
        <v>86</v>
      </c>
      <c r="F28" s="203" t="s">
        <v>64</v>
      </c>
      <c r="G28" s="203" t="s">
        <v>126</v>
      </c>
      <c r="H28" s="90" t="s">
        <v>127</v>
      </c>
      <c r="I28" s="90"/>
      <c r="J28" s="188">
        <v>300000</v>
      </c>
      <c r="K28" s="81">
        <v>1</v>
      </c>
      <c r="L28" s="81">
        <v>0</v>
      </c>
      <c r="M28" s="81">
        <v>16</v>
      </c>
      <c r="N28" s="91">
        <v>1</v>
      </c>
      <c r="O28" s="92">
        <v>0</v>
      </c>
      <c r="P28" s="93">
        <f>N28+O28</f>
        <v>1</v>
      </c>
      <c r="Q28" s="82">
        <f>IFERROR(P28/M28,"-")</f>
        <v>0.0625</v>
      </c>
      <c r="R28" s="81">
        <v>0</v>
      </c>
      <c r="S28" s="81">
        <v>0</v>
      </c>
      <c r="T28" s="82">
        <f>IFERROR(S28/(O28+P28),"-")</f>
        <v>0</v>
      </c>
      <c r="U28" s="182">
        <f>IFERROR(J28/SUM(P28:P41),"-")</f>
        <v>25000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SUM(X28:X41)-SUM(J28:J41)</f>
        <v>899000</v>
      </c>
      <c r="AB28" s="85">
        <f>SUM(X28:X41)/SUM(J28:J41)</f>
        <v>3.9966666666667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1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128</v>
      </c>
      <c r="C29" s="203"/>
      <c r="D29" s="203" t="s">
        <v>129</v>
      </c>
      <c r="E29" s="203" t="s">
        <v>92</v>
      </c>
      <c r="F29" s="203" t="s">
        <v>64</v>
      </c>
      <c r="G29" s="203" t="s">
        <v>130</v>
      </c>
      <c r="H29" s="90" t="s">
        <v>127</v>
      </c>
      <c r="I29" s="90"/>
      <c r="J29" s="188"/>
      <c r="K29" s="81">
        <v>5</v>
      </c>
      <c r="L29" s="81">
        <v>0</v>
      </c>
      <c r="M29" s="81">
        <v>11</v>
      </c>
      <c r="N29" s="91">
        <v>1</v>
      </c>
      <c r="O29" s="92">
        <v>0</v>
      </c>
      <c r="P29" s="93">
        <f>N29+O29</f>
        <v>1</v>
      </c>
      <c r="Q29" s="82">
        <f>IFERROR(P29/M29,"-")</f>
        <v>0.090909090909091</v>
      </c>
      <c r="R29" s="81">
        <v>1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1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131</v>
      </c>
      <c r="C30" s="203"/>
      <c r="D30" s="203" t="s">
        <v>132</v>
      </c>
      <c r="E30" s="203" t="s">
        <v>107</v>
      </c>
      <c r="F30" s="203" t="s">
        <v>64</v>
      </c>
      <c r="G30" s="203" t="s">
        <v>133</v>
      </c>
      <c r="H30" s="90" t="s">
        <v>127</v>
      </c>
      <c r="I30" s="90"/>
      <c r="J30" s="188"/>
      <c r="K30" s="81">
        <v>1</v>
      </c>
      <c r="L30" s="81">
        <v>0</v>
      </c>
      <c r="M30" s="81">
        <v>19</v>
      </c>
      <c r="N30" s="91">
        <v>1</v>
      </c>
      <c r="O30" s="92">
        <v>0</v>
      </c>
      <c r="P30" s="93">
        <f>N30+O30</f>
        <v>1</v>
      </c>
      <c r="Q30" s="82">
        <f>IFERROR(P30/M30,"-")</f>
        <v>0.052631578947368</v>
      </c>
      <c r="R30" s="81">
        <v>0</v>
      </c>
      <c r="S30" s="81">
        <v>1</v>
      </c>
      <c r="T30" s="82">
        <f>IFERROR(S30/(O30+P30),"-")</f>
        <v>1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1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134</v>
      </c>
      <c r="C31" s="203"/>
      <c r="D31" s="203" t="s">
        <v>135</v>
      </c>
      <c r="E31" s="203" t="s">
        <v>98</v>
      </c>
      <c r="F31" s="203" t="s">
        <v>64</v>
      </c>
      <c r="G31" s="203" t="s">
        <v>136</v>
      </c>
      <c r="H31" s="90" t="s">
        <v>127</v>
      </c>
      <c r="I31" s="90"/>
      <c r="J31" s="188"/>
      <c r="K31" s="81">
        <v>2</v>
      </c>
      <c r="L31" s="81">
        <v>0</v>
      </c>
      <c r="M31" s="81">
        <v>6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/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/>
      <c r="AB31" s="85"/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137</v>
      </c>
      <c r="C32" s="203"/>
      <c r="D32" s="203" t="s">
        <v>125</v>
      </c>
      <c r="E32" s="203" t="s">
        <v>86</v>
      </c>
      <c r="F32" s="203" t="s">
        <v>64</v>
      </c>
      <c r="G32" s="203" t="s">
        <v>138</v>
      </c>
      <c r="H32" s="90" t="s">
        <v>127</v>
      </c>
      <c r="I32" s="90"/>
      <c r="J32" s="188"/>
      <c r="K32" s="81">
        <v>0</v>
      </c>
      <c r="L32" s="81">
        <v>0</v>
      </c>
      <c r="M32" s="81">
        <v>7</v>
      </c>
      <c r="N32" s="91">
        <v>0</v>
      </c>
      <c r="O32" s="92">
        <v>0</v>
      </c>
      <c r="P32" s="93">
        <f>N32+O32</f>
        <v>0</v>
      </c>
      <c r="Q32" s="82">
        <f>IFERROR(P32/M32,"-")</f>
        <v>0</v>
      </c>
      <c r="R32" s="81">
        <v>0</v>
      </c>
      <c r="S32" s="81">
        <v>0</v>
      </c>
      <c r="T32" s="82" t="str">
        <f>IFERROR(S32/(O32+P32),"-")</f>
        <v>-</v>
      </c>
      <c r="U32" s="182"/>
      <c r="V32" s="84">
        <v>0</v>
      </c>
      <c r="W32" s="82" t="str">
        <f>IF(P32=0,"-",V32/P32)</f>
        <v>-</v>
      </c>
      <c r="X32" s="186">
        <v>0</v>
      </c>
      <c r="Y32" s="187" t="str">
        <f>IFERROR(X32/P32,"-")</f>
        <v>-</v>
      </c>
      <c r="Z32" s="187" t="str">
        <f>IFERROR(X32/V32,"-")</f>
        <v>-</v>
      </c>
      <c r="AA32" s="188"/>
      <c r="AB32" s="85"/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139</v>
      </c>
      <c r="C33" s="203"/>
      <c r="D33" s="203" t="s">
        <v>129</v>
      </c>
      <c r="E33" s="203" t="s">
        <v>92</v>
      </c>
      <c r="F33" s="203" t="s">
        <v>64</v>
      </c>
      <c r="G33" s="203" t="s">
        <v>140</v>
      </c>
      <c r="H33" s="90" t="s">
        <v>127</v>
      </c>
      <c r="I33" s="90"/>
      <c r="J33" s="188"/>
      <c r="K33" s="81">
        <v>4</v>
      </c>
      <c r="L33" s="81">
        <v>0</v>
      </c>
      <c r="M33" s="81">
        <v>19</v>
      </c>
      <c r="N33" s="91">
        <v>1</v>
      </c>
      <c r="O33" s="92">
        <v>0</v>
      </c>
      <c r="P33" s="93">
        <f>N33+O33</f>
        <v>1</v>
      </c>
      <c r="Q33" s="82">
        <f>IFERROR(P33/M33,"-")</f>
        <v>0.052631578947368</v>
      </c>
      <c r="R33" s="81">
        <v>1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1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141</v>
      </c>
      <c r="C34" s="203"/>
      <c r="D34" s="203" t="s">
        <v>132</v>
      </c>
      <c r="E34" s="203" t="s">
        <v>107</v>
      </c>
      <c r="F34" s="203" t="s">
        <v>64</v>
      </c>
      <c r="G34" s="203" t="s">
        <v>142</v>
      </c>
      <c r="H34" s="90" t="s">
        <v>127</v>
      </c>
      <c r="I34" s="90"/>
      <c r="J34" s="188"/>
      <c r="K34" s="81">
        <v>4</v>
      </c>
      <c r="L34" s="81">
        <v>0</v>
      </c>
      <c r="M34" s="81">
        <v>8</v>
      </c>
      <c r="N34" s="91">
        <v>0</v>
      </c>
      <c r="O34" s="92">
        <v>0</v>
      </c>
      <c r="P34" s="93">
        <f>N34+O34</f>
        <v>0</v>
      </c>
      <c r="Q34" s="82">
        <f>IFERROR(P34/M34,"-")</f>
        <v>0</v>
      </c>
      <c r="R34" s="81">
        <v>0</v>
      </c>
      <c r="S34" s="81">
        <v>0</v>
      </c>
      <c r="T34" s="82" t="str">
        <f>IFERROR(S34/(O34+P34),"-")</f>
        <v>-</v>
      </c>
      <c r="U34" s="182"/>
      <c r="V34" s="84">
        <v>0</v>
      </c>
      <c r="W34" s="82" t="str">
        <f>IF(P34=0,"-",V34/P34)</f>
        <v>-</v>
      </c>
      <c r="X34" s="186">
        <v>0</v>
      </c>
      <c r="Y34" s="187" t="str">
        <f>IFERROR(X34/P34,"-")</f>
        <v>-</v>
      </c>
      <c r="Z34" s="187" t="str">
        <f>IFERROR(X34/V34,"-")</f>
        <v>-</v>
      </c>
      <c r="AA34" s="188"/>
      <c r="AB34" s="85"/>
      <c r="AC34" s="79"/>
      <c r="AD34" s="94"/>
      <c r="AE34" s="95" t="str">
        <f>IF(P34=0,"",IF(AD34=0,"",(AD34/P34)))</f>
        <v/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 t="str">
        <f>IF(P34=0,"",IF(AM34=0,"",(AM34/P34)))</f>
        <v/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 t="str">
        <f>IF(P34=0,"",IF(AV34=0,"",(AV34/P34)))</f>
        <v/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 t="str">
        <f>IF(P34=0,"",IF(BE34=0,"",(BE34/P34)))</f>
        <v/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 t="str">
        <f>IF(P34=0,"",IF(BN34=0,"",(BN34/P34)))</f>
        <v/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 t="str">
        <f>IF(P34=0,"",IF(BW34=0,"",(BW34/P34)))</f>
        <v/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 t="str">
        <f>IF(P34=0,"",IF(CF34=0,"",(CF34/P34)))</f>
        <v/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143</v>
      </c>
      <c r="C35" s="203"/>
      <c r="D35" s="203" t="s">
        <v>135</v>
      </c>
      <c r="E35" s="203" t="s">
        <v>98</v>
      </c>
      <c r="F35" s="203" t="s">
        <v>64</v>
      </c>
      <c r="G35" s="203" t="s">
        <v>144</v>
      </c>
      <c r="H35" s="90" t="s">
        <v>127</v>
      </c>
      <c r="I35" s="90"/>
      <c r="J35" s="188"/>
      <c r="K35" s="81">
        <v>1</v>
      </c>
      <c r="L35" s="81">
        <v>0</v>
      </c>
      <c r="M35" s="81">
        <v>7</v>
      </c>
      <c r="N35" s="91">
        <v>0</v>
      </c>
      <c r="O35" s="92">
        <v>0</v>
      </c>
      <c r="P35" s="93">
        <f>N35+O35</f>
        <v>0</v>
      </c>
      <c r="Q35" s="82">
        <f>IFERROR(P35/M35,"-")</f>
        <v>0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145</v>
      </c>
      <c r="C36" s="203"/>
      <c r="D36" s="203" t="s">
        <v>125</v>
      </c>
      <c r="E36" s="203" t="s">
        <v>86</v>
      </c>
      <c r="F36" s="203" t="s">
        <v>64</v>
      </c>
      <c r="G36" s="203" t="s">
        <v>146</v>
      </c>
      <c r="H36" s="90" t="s">
        <v>127</v>
      </c>
      <c r="I36" s="90"/>
      <c r="J36" s="188"/>
      <c r="K36" s="81">
        <v>3</v>
      </c>
      <c r="L36" s="81">
        <v>0</v>
      </c>
      <c r="M36" s="81">
        <v>4</v>
      </c>
      <c r="N36" s="91">
        <v>2</v>
      </c>
      <c r="O36" s="92">
        <v>0</v>
      </c>
      <c r="P36" s="93">
        <f>N36+O36</f>
        <v>2</v>
      </c>
      <c r="Q36" s="82">
        <f>IFERROR(P36/M36,"-")</f>
        <v>0.5</v>
      </c>
      <c r="R36" s="81">
        <v>0</v>
      </c>
      <c r="S36" s="81">
        <v>1</v>
      </c>
      <c r="T36" s="82">
        <f>IFERROR(S36/(O36+P36),"-")</f>
        <v>0.5</v>
      </c>
      <c r="U36" s="182"/>
      <c r="V36" s="84">
        <v>1</v>
      </c>
      <c r="W36" s="82">
        <f>IF(P36=0,"-",V36/P36)</f>
        <v>0.5</v>
      </c>
      <c r="X36" s="186">
        <v>16000</v>
      </c>
      <c r="Y36" s="187">
        <f>IFERROR(X36/P36,"-")</f>
        <v>8000</v>
      </c>
      <c r="Z36" s="187">
        <f>IFERROR(X36/V36,"-")</f>
        <v>16000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2</v>
      </c>
      <c r="BF36" s="113">
        <f>IF(P36=0,"",IF(BE36=0,"",(BE36/P36)))</f>
        <v>1</v>
      </c>
      <c r="BG36" s="112">
        <v>1</v>
      </c>
      <c r="BH36" s="114">
        <f>IFERROR(BG36/BE36,"-")</f>
        <v>0.5</v>
      </c>
      <c r="BI36" s="115">
        <v>16000</v>
      </c>
      <c r="BJ36" s="116">
        <f>IFERROR(BI36/BE36,"-")</f>
        <v>8000</v>
      </c>
      <c r="BK36" s="117"/>
      <c r="BL36" s="117"/>
      <c r="BM36" s="117">
        <v>1</v>
      </c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16000</v>
      </c>
      <c r="CQ36" s="141">
        <v>16000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147</v>
      </c>
      <c r="C37" s="203"/>
      <c r="D37" s="203" t="s">
        <v>129</v>
      </c>
      <c r="E37" s="203" t="s">
        <v>92</v>
      </c>
      <c r="F37" s="203" t="s">
        <v>64</v>
      </c>
      <c r="G37" s="203" t="s">
        <v>148</v>
      </c>
      <c r="H37" s="90" t="s">
        <v>127</v>
      </c>
      <c r="I37" s="90"/>
      <c r="J37" s="188"/>
      <c r="K37" s="81">
        <v>0</v>
      </c>
      <c r="L37" s="81">
        <v>0</v>
      </c>
      <c r="M37" s="81">
        <v>2</v>
      </c>
      <c r="N37" s="91">
        <v>0</v>
      </c>
      <c r="O37" s="92">
        <v>0</v>
      </c>
      <c r="P37" s="93">
        <f>N37+O37</f>
        <v>0</v>
      </c>
      <c r="Q37" s="82">
        <f>IFERROR(P37/M37,"-")</f>
        <v>0</v>
      </c>
      <c r="R37" s="81">
        <v>0</v>
      </c>
      <c r="S37" s="81">
        <v>0</v>
      </c>
      <c r="T37" s="82" t="str">
        <f>IFERROR(S37/(O37+P37),"-")</f>
        <v>-</v>
      </c>
      <c r="U37" s="182"/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/>
      <c r="AB37" s="85"/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149</v>
      </c>
      <c r="C38" s="203"/>
      <c r="D38" s="203" t="s">
        <v>132</v>
      </c>
      <c r="E38" s="203" t="s">
        <v>107</v>
      </c>
      <c r="F38" s="203" t="s">
        <v>64</v>
      </c>
      <c r="G38" s="203" t="s">
        <v>150</v>
      </c>
      <c r="H38" s="90" t="s">
        <v>127</v>
      </c>
      <c r="I38" s="90"/>
      <c r="J38" s="188"/>
      <c r="K38" s="81">
        <v>1</v>
      </c>
      <c r="L38" s="81">
        <v>0</v>
      </c>
      <c r="M38" s="81">
        <v>6</v>
      </c>
      <c r="N38" s="91">
        <v>0</v>
      </c>
      <c r="O38" s="92">
        <v>0</v>
      </c>
      <c r="P38" s="93">
        <f>N38+O38</f>
        <v>0</v>
      </c>
      <c r="Q38" s="82">
        <f>IFERROR(P38/M38,"-")</f>
        <v>0</v>
      </c>
      <c r="R38" s="81">
        <v>0</v>
      </c>
      <c r="S38" s="81">
        <v>0</v>
      </c>
      <c r="T38" s="82" t="str">
        <f>IFERROR(S38/(O38+P38),"-")</f>
        <v>-</v>
      </c>
      <c r="U38" s="182"/>
      <c r="V38" s="84">
        <v>0</v>
      </c>
      <c r="W38" s="82" t="str">
        <f>IF(P38=0,"-",V38/P38)</f>
        <v>-</v>
      </c>
      <c r="X38" s="186">
        <v>0</v>
      </c>
      <c r="Y38" s="187" t="str">
        <f>IFERROR(X38/P38,"-")</f>
        <v>-</v>
      </c>
      <c r="Z38" s="187" t="str">
        <f>IFERROR(X38/V38,"-")</f>
        <v>-</v>
      </c>
      <c r="AA38" s="188"/>
      <c r="AB38" s="85"/>
      <c r="AC38" s="79"/>
      <c r="AD38" s="94"/>
      <c r="AE38" s="95" t="str">
        <f>IF(P38=0,"",IF(AD38=0,"",(AD38/P38)))</f>
        <v/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 t="str">
        <f>IF(P38=0,"",IF(AM38=0,"",(AM38/P38)))</f>
        <v/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 t="str">
        <f>IF(P38=0,"",IF(AV38=0,"",(AV38/P38)))</f>
        <v/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 t="str">
        <f>IF(P38=0,"",IF(BE38=0,"",(BE38/P38)))</f>
        <v/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 t="str">
        <f>IF(P38=0,"",IF(BN38=0,"",(BN38/P38)))</f>
        <v/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 t="str">
        <f>IF(P38=0,"",IF(BW38=0,"",(BW38/P38)))</f>
        <v/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 t="str">
        <f>IF(P38=0,"",IF(CF38=0,"",(CF38/P38)))</f>
        <v/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151</v>
      </c>
      <c r="C39" s="203"/>
      <c r="D39" s="203" t="s">
        <v>135</v>
      </c>
      <c r="E39" s="203" t="s">
        <v>98</v>
      </c>
      <c r="F39" s="203" t="s">
        <v>64</v>
      </c>
      <c r="G39" s="203" t="s">
        <v>152</v>
      </c>
      <c r="H39" s="90" t="s">
        <v>127</v>
      </c>
      <c r="I39" s="90"/>
      <c r="J39" s="188"/>
      <c r="K39" s="81">
        <v>3</v>
      </c>
      <c r="L39" s="81">
        <v>0</v>
      </c>
      <c r="M39" s="81">
        <v>10</v>
      </c>
      <c r="N39" s="91">
        <v>1</v>
      </c>
      <c r="O39" s="92">
        <v>0</v>
      </c>
      <c r="P39" s="93">
        <f>N39+O39</f>
        <v>1</v>
      </c>
      <c r="Q39" s="82">
        <f>IFERROR(P39/M39,"-")</f>
        <v>0.1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1</v>
      </c>
      <c r="W39" s="82">
        <f>IF(P39=0,"-",V39/P39)</f>
        <v>1</v>
      </c>
      <c r="X39" s="186">
        <v>5000</v>
      </c>
      <c r="Y39" s="187">
        <f>IFERROR(X39/P39,"-")</f>
        <v>5000</v>
      </c>
      <c r="Z39" s="187">
        <f>IFERROR(X39/V39,"-")</f>
        <v>5000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1</v>
      </c>
      <c r="AO39" s="100">
        <v>1</v>
      </c>
      <c r="AP39" s="102">
        <f>IFERROR(AP39/AM39,"-")</f>
        <v>0</v>
      </c>
      <c r="AQ39" s="103">
        <v>5000</v>
      </c>
      <c r="AR39" s="104">
        <f>IFERROR(AQ39/AM39,"-")</f>
        <v>5000</v>
      </c>
      <c r="AS39" s="105">
        <v>1</v>
      </c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5000</v>
      </c>
      <c r="CQ39" s="141">
        <v>5000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153</v>
      </c>
      <c r="C40" s="203"/>
      <c r="D40" s="203" t="s">
        <v>125</v>
      </c>
      <c r="E40" s="203" t="s">
        <v>86</v>
      </c>
      <c r="F40" s="203" t="s">
        <v>64</v>
      </c>
      <c r="G40" s="203" t="s">
        <v>154</v>
      </c>
      <c r="H40" s="90" t="s">
        <v>127</v>
      </c>
      <c r="I40" s="90"/>
      <c r="J40" s="188"/>
      <c r="K40" s="81">
        <v>3</v>
      </c>
      <c r="L40" s="81">
        <v>0</v>
      </c>
      <c r="M40" s="81">
        <v>19</v>
      </c>
      <c r="N40" s="91">
        <v>2</v>
      </c>
      <c r="O40" s="92">
        <v>0</v>
      </c>
      <c r="P40" s="93">
        <f>N40+O40</f>
        <v>2</v>
      </c>
      <c r="Q40" s="82">
        <f>IFERROR(P40/M40,"-")</f>
        <v>0.10526315789474</v>
      </c>
      <c r="R40" s="81">
        <v>1</v>
      </c>
      <c r="S40" s="81">
        <v>1</v>
      </c>
      <c r="T40" s="82">
        <f>IFERROR(S40/(O40+P40),"-")</f>
        <v>0.5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>
        <v>1</v>
      </c>
      <c r="BX40" s="127">
        <f>IF(P40=0,"",IF(BW40=0,"",(BW40/P40)))</f>
        <v>0.5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155</v>
      </c>
      <c r="C41" s="203"/>
      <c r="D41" s="203" t="s">
        <v>81</v>
      </c>
      <c r="E41" s="203" t="s">
        <v>81</v>
      </c>
      <c r="F41" s="203" t="s">
        <v>82</v>
      </c>
      <c r="G41" s="203" t="s">
        <v>156</v>
      </c>
      <c r="H41" s="90"/>
      <c r="I41" s="90"/>
      <c r="J41" s="188"/>
      <c r="K41" s="81">
        <v>103</v>
      </c>
      <c r="L41" s="81">
        <v>34</v>
      </c>
      <c r="M41" s="81">
        <v>3</v>
      </c>
      <c r="N41" s="91">
        <v>3</v>
      </c>
      <c r="O41" s="92">
        <v>0</v>
      </c>
      <c r="P41" s="93">
        <f>N41+O41</f>
        <v>3</v>
      </c>
      <c r="Q41" s="82">
        <f>IFERROR(P41/M41,"-")</f>
        <v>1</v>
      </c>
      <c r="R41" s="81">
        <v>2</v>
      </c>
      <c r="S41" s="81">
        <v>0</v>
      </c>
      <c r="T41" s="82">
        <f>IFERROR(S41/(O41+P41),"-")</f>
        <v>0</v>
      </c>
      <c r="U41" s="182"/>
      <c r="V41" s="84">
        <v>2</v>
      </c>
      <c r="W41" s="82">
        <f>IF(P41=0,"-",V41/P41)</f>
        <v>0.66666666666667</v>
      </c>
      <c r="X41" s="186">
        <v>1178000</v>
      </c>
      <c r="Y41" s="187">
        <f>IFERROR(X41/P41,"-")</f>
        <v>392666.66666667</v>
      </c>
      <c r="Z41" s="187">
        <f>IFERROR(X41/V41,"-")</f>
        <v>589000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2</v>
      </c>
      <c r="BO41" s="120">
        <f>IF(P41=0,"",IF(BN41=0,"",(BN41/P41)))</f>
        <v>0.66666666666667</v>
      </c>
      <c r="BP41" s="121">
        <v>2</v>
      </c>
      <c r="BQ41" s="122">
        <f>IFERROR(BP41/BN41,"-")</f>
        <v>1</v>
      </c>
      <c r="BR41" s="123">
        <v>1178000</v>
      </c>
      <c r="BS41" s="124">
        <f>IFERROR(BR41/BN41,"-")</f>
        <v>589000</v>
      </c>
      <c r="BT41" s="125"/>
      <c r="BU41" s="125"/>
      <c r="BV41" s="125">
        <v>2</v>
      </c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>
        <v>1</v>
      </c>
      <c r="CG41" s="134">
        <f>IF(P41=0,"",IF(CF41=0,"",(CF41/P41)))</f>
        <v>0.33333333333333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2</v>
      </c>
      <c r="CP41" s="141">
        <v>1178000</v>
      </c>
      <c r="CQ41" s="141">
        <v>1160000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>
        <f>AB42</f>
        <v>1.13024</v>
      </c>
      <c r="B42" s="203" t="s">
        <v>157</v>
      </c>
      <c r="C42" s="203"/>
      <c r="D42" s="203" t="s">
        <v>85</v>
      </c>
      <c r="E42" s="203" t="s">
        <v>86</v>
      </c>
      <c r="F42" s="203" t="s">
        <v>64</v>
      </c>
      <c r="G42" s="203" t="s">
        <v>158</v>
      </c>
      <c r="H42" s="90" t="s">
        <v>159</v>
      </c>
      <c r="I42" s="90" t="s">
        <v>160</v>
      </c>
      <c r="J42" s="188">
        <v>500000</v>
      </c>
      <c r="K42" s="81">
        <v>22</v>
      </c>
      <c r="L42" s="81">
        <v>0</v>
      </c>
      <c r="M42" s="81">
        <v>79</v>
      </c>
      <c r="N42" s="91">
        <v>8</v>
      </c>
      <c r="O42" s="92">
        <v>0</v>
      </c>
      <c r="P42" s="93">
        <f>N42+O42</f>
        <v>8</v>
      </c>
      <c r="Q42" s="82">
        <f>IFERROR(P42/M42,"-")</f>
        <v>0.10126582278481</v>
      </c>
      <c r="R42" s="81">
        <v>3</v>
      </c>
      <c r="S42" s="81">
        <v>2</v>
      </c>
      <c r="T42" s="82">
        <f>IFERROR(S42/(O42+P42),"-")</f>
        <v>0.25</v>
      </c>
      <c r="U42" s="182">
        <f>IFERROR(J42/SUM(P42:P45),"-")</f>
        <v>12820.512820513</v>
      </c>
      <c r="V42" s="84">
        <v>3</v>
      </c>
      <c r="W42" s="82">
        <f>IF(P42=0,"-",V42/P42)</f>
        <v>0.375</v>
      </c>
      <c r="X42" s="186">
        <v>90000</v>
      </c>
      <c r="Y42" s="187">
        <f>IFERROR(X42/P42,"-")</f>
        <v>11250</v>
      </c>
      <c r="Z42" s="187">
        <f>IFERROR(X42/V42,"-")</f>
        <v>30000</v>
      </c>
      <c r="AA42" s="188">
        <f>SUM(X42:X45)-SUM(J42:J45)</f>
        <v>65120</v>
      </c>
      <c r="AB42" s="85">
        <f>SUM(X42:X45)/SUM(J42:J45)</f>
        <v>1.13024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2</v>
      </c>
      <c r="AN42" s="101">
        <f>IF(P42=0,"",IF(AM42=0,"",(AM42/P42)))</f>
        <v>0.25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0.25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3</v>
      </c>
      <c r="BO42" s="120">
        <f>IF(P42=0,"",IF(BN42=0,"",(BN42/P42)))</f>
        <v>0.375</v>
      </c>
      <c r="BP42" s="121">
        <v>2</v>
      </c>
      <c r="BQ42" s="122">
        <f>IFERROR(BP42/BN42,"-")</f>
        <v>0.66666666666667</v>
      </c>
      <c r="BR42" s="123">
        <v>80000</v>
      </c>
      <c r="BS42" s="124">
        <f>IFERROR(BR42/BN42,"-")</f>
        <v>26666.666666667</v>
      </c>
      <c r="BT42" s="125"/>
      <c r="BU42" s="125">
        <v>1</v>
      </c>
      <c r="BV42" s="125">
        <v>1</v>
      </c>
      <c r="BW42" s="126">
        <v>1</v>
      </c>
      <c r="BX42" s="127">
        <f>IF(P42=0,"",IF(BW42=0,"",(BW42/P42)))</f>
        <v>0.125</v>
      </c>
      <c r="BY42" s="128">
        <v>1</v>
      </c>
      <c r="BZ42" s="129">
        <f>IFERROR(BY42/BW42,"-")</f>
        <v>1</v>
      </c>
      <c r="CA42" s="130">
        <v>10000</v>
      </c>
      <c r="CB42" s="131">
        <f>IFERROR(CA42/BW42,"-")</f>
        <v>10000</v>
      </c>
      <c r="CC42" s="132"/>
      <c r="CD42" s="132">
        <v>1</v>
      </c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3</v>
      </c>
      <c r="CP42" s="141">
        <v>90000</v>
      </c>
      <c r="CQ42" s="141">
        <v>72000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161</v>
      </c>
      <c r="C43" s="203"/>
      <c r="D43" s="203" t="s">
        <v>162</v>
      </c>
      <c r="E43" s="203" t="s">
        <v>92</v>
      </c>
      <c r="F43" s="203" t="s">
        <v>64</v>
      </c>
      <c r="G43" s="203"/>
      <c r="H43" s="90" t="s">
        <v>159</v>
      </c>
      <c r="I43" s="90"/>
      <c r="J43" s="188"/>
      <c r="K43" s="81">
        <v>21</v>
      </c>
      <c r="L43" s="81">
        <v>0</v>
      </c>
      <c r="M43" s="81">
        <v>87</v>
      </c>
      <c r="N43" s="91">
        <v>10</v>
      </c>
      <c r="O43" s="92">
        <v>0</v>
      </c>
      <c r="P43" s="93">
        <f>N43+O43</f>
        <v>10</v>
      </c>
      <c r="Q43" s="82">
        <f>IFERROR(P43/M43,"-")</f>
        <v>0.11494252873563</v>
      </c>
      <c r="R43" s="81">
        <v>4</v>
      </c>
      <c r="S43" s="81">
        <v>1</v>
      </c>
      <c r="T43" s="82">
        <f>IFERROR(S43/(O43+P43),"-")</f>
        <v>0.1</v>
      </c>
      <c r="U43" s="182"/>
      <c r="V43" s="84">
        <v>3</v>
      </c>
      <c r="W43" s="82">
        <f>IF(P43=0,"-",V43/P43)</f>
        <v>0.3</v>
      </c>
      <c r="X43" s="186">
        <v>191120</v>
      </c>
      <c r="Y43" s="187">
        <f>IFERROR(X43/P43,"-")</f>
        <v>19112</v>
      </c>
      <c r="Z43" s="187">
        <f>IFERROR(X43/V43,"-")</f>
        <v>63706.666666667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5</v>
      </c>
      <c r="BF43" s="113">
        <f>IF(P43=0,"",IF(BE43=0,"",(BE43/P43)))</f>
        <v>0.5</v>
      </c>
      <c r="BG43" s="112">
        <v>2</v>
      </c>
      <c r="BH43" s="114">
        <f>IFERROR(BG43/BE43,"-")</f>
        <v>0.4</v>
      </c>
      <c r="BI43" s="115">
        <v>66120</v>
      </c>
      <c r="BJ43" s="116">
        <f>IFERROR(BI43/BE43,"-")</f>
        <v>13224</v>
      </c>
      <c r="BK43" s="117"/>
      <c r="BL43" s="117"/>
      <c r="BM43" s="117">
        <v>2</v>
      </c>
      <c r="BN43" s="119">
        <v>5</v>
      </c>
      <c r="BO43" s="120">
        <f>IF(P43=0,"",IF(BN43=0,"",(BN43/P43)))</f>
        <v>0.5</v>
      </c>
      <c r="BP43" s="121">
        <v>1</v>
      </c>
      <c r="BQ43" s="122">
        <f>IFERROR(BP43/BN43,"-")</f>
        <v>0.2</v>
      </c>
      <c r="BR43" s="123">
        <v>125000</v>
      </c>
      <c r="BS43" s="124">
        <f>IFERROR(BR43/BN43,"-")</f>
        <v>25000</v>
      </c>
      <c r="BT43" s="125"/>
      <c r="BU43" s="125"/>
      <c r="BV43" s="125">
        <v>1</v>
      </c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3</v>
      </c>
      <c r="CP43" s="141">
        <v>191120</v>
      </c>
      <c r="CQ43" s="141">
        <v>125000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163</v>
      </c>
      <c r="C44" s="203"/>
      <c r="D44" s="203" t="s">
        <v>164</v>
      </c>
      <c r="E44" s="203" t="s">
        <v>107</v>
      </c>
      <c r="F44" s="203" t="s">
        <v>64</v>
      </c>
      <c r="G44" s="203"/>
      <c r="H44" s="90" t="s">
        <v>159</v>
      </c>
      <c r="I44" s="90"/>
      <c r="J44" s="188"/>
      <c r="K44" s="81">
        <v>8</v>
      </c>
      <c r="L44" s="81">
        <v>0</v>
      </c>
      <c r="M44" s="81">
        <v>46</v>
      </c>
      <c r="N44" s="91">
        <v>4</v>
      </c>
      <c r="O44" s="92">
        <v>0</v>
      </c>
      <c r="P44" s="93">
        <f>N44+O44</f>
        <v>4</v>
      </c>
      <c r="Q44" s="82">
        <f>IFERROR(P44/M44,"-")</f>
        <v>0.08695652173913</v>
      </c>
      <c r="R44" s="81">
        <v>1</v>
      </c>
      <c r="S44" s="81">
        <v>1</v>
      </c>
      <c r="T44" s="82">
        <f>IFERROR(S44/(O44+P44),"-")</f>
        <v>0.25</v>
      </c>
      <c r="U44" s="182"/>
      <c r="V44" s="84">
        <v>1</v>
      </c>
      <c r="W44" s="82">
        <f>IF(P44=0,"-",V44/P44)</f>
        <v>0.25</v>
      </c>
      <c r="X44" s="186">
        <v>3000</v>
      </c>
      <c r="Y44" s="187">
        <f>IFERROR(X44/P44,"-")</f>
        <v>750</v>
      </c>
      <c r="Z44" s="187">
        <f>IFERROR(X44/V44,"-")</f>
        <v>3000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0.5</v>
      </c>
      <c r="BG44" s="112">
        <v>1</v>
      </c>
      <c r="BH44" s="114">
        <f>IFERROR(BG44/BE44,"-")</f>
        <v>0.5</v>
      </c>
      <c r="BI44" s="115">
        <v>3000</v>
      </c>
      <c r="BJ44" s="116">
        <f>IFERROR(BI44/BE44,"-")</f>
        <v>1500</v>
      </c>
      <c r="BK44" s="117">
        <v>1</v>
      </c>
      <c r="BL44" s="117"/>
      <c r="BM44" s="117"/>
      <c r="BN44" s="119">
        <v>2</v>
      </c>
      <c r="BO44" s="120">
        <f>IF(P44=0,"",IF(BN44=0,"",(BN44/P44)))</f>
        <v>0.5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3000</v>
      </c>
      <c r="CQ44" s="141">
        <v>3000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165</v>
      </c>
      <c r="C45" s="203"/>
      <c r="D45" s="203" t="s">
        <v>81</v>
      </c>
      <c r="E45" s="203" t="s">
        <v>81</v>
      </c>
      <c r="F45" s="203" t="s">
        <v>82</v>
      </c>
      <c r="G45" s="203"/>
      <c r="H45" s="90"/>
      <c r="I45" s="90"/>
      <c r="J45" s="188"/>
      <c r="K45" s="81">
        <v>149</v>
      </c>
      <c r="L45" s="81">
        <v>71</v>
      </c>
      <c r="M45" s="81">
        <v>53</v>
      </c>
      <c r="N45" s="91">
        <v>17</v>
      </c>
      <c r="O45" s="92">
        <v>0</v>
      </c>
      <c r="P45" s="93">
        <f>N45+O45</f>
        <v>17</v>
      </c>
      <c r="Q45" s="82">
        <f>IFERROR(P45/M45,"-")</f>
        <v>0.32075471698113</v>
      </c>
      <c r="R45" s="81">
        <v>9</v>
      </c>
      <c r="S45" s="81">
        <v>1</v>
      </c>
      <c r="T45" s="82">
        <f>IFERROR(S45/(O45+P45),"-")</f>
        <v>0.058823529411765</v>
      </c>
      <c r="U45" s="182"/>
      <c r="V45" s="84">
        <v>3</v>
      </c>
      <c r="W45" s="82">
        <f>IF(P45=0,"-",V45/P45)</f>
        <v>0.17647058823529</v>
      </c>
      <c r="X45" s="186">
        <v>281000</v>
      </c>
      <c r="Y45" s="187">
        <f>IFERROR(X45/P45,"-")</f>
        <v>16529.411764706</v>
      </c>
      <c r="Z45" s="187">
        <f>IFERROR(X45/V45,"-")</f>
        <v>93666.666666667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1</v>
      </c>
      <c r="AN45" s="101">
        <f>IF(P45=0,"",IF(AM45=0,"",(AM45/P45)))</f>
        <v>0.058823529411765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>
        <v>1</v>
      </c>
      <c r="AW45" s="107">
        <f>IF(P45=0,"",IF(AV45=0,"",(AV45/P45)))</f>
        <v>0.058823529411765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>
        <v>7</v>
      </c>
      <c r="BF45" s="113">
        <f>IF(P45=0,"",IF(BE45=0,"",(BE45/P45)))</f>
        <v>0.41176470588235</v>
      </c>
      <c r="BG45" s="112">
        <v>1</v>
      </c>
      <c r="BH45" s="114">
        <f>IFERROR(BG45/BE45,"-")</f>
        <v>0.14285714285714</v>
      </c>
      <c r="BI45" s="115">
        <v>10000</v>
      </c>
      <c r="BJ45" s="116">
        <f>IFERROR(BI45/BE45,"-")</f>
        <v>1428.5714285714</v>
      </c>
      <c r="BK45" s="117"/>
      <c r="BL45" s="117">
        <v>1</v>
      </c>
      <c r="BM45" s="117"/>
      <c r="BN45" s="119">
        <v>3</v>
      </c>
      <c r="BO45" s="120">
        <f>IF(P45=0,"",IF(BN45=0,"",(BN45/P45)))</f>
        <v>0.17647058823529</v>
      </c>
      <c r="BP45" s="121">
        <v>1</v>
      </c>
      <c r="BQ45" s="122">
        <f>IFERROR(BP45/BN45,"-")</f>
        <v>0.33333333333333</v>
      </c>
      <c r="BR45" s="123">
        <v>40000</v>
      </c>
      <c r="BS45" s="124">
        <f>IFERROR(BR45/BN45,"-")</f>
        <v>13333.333333333</v>
      </c>
      <c r="BT45" s="125"/>
      <c r="BU45" s="125"/>
      <c r="BV45" s="125">
        <v>1</v>
      </c>
      <c r="BW45" s="126">
        <v>4</v>
      </c>
      <c r="BX45" s="127">
        <f>IF(P45=0,"",IF(BW45=0,"",(BW45/P45)))</f>
        <v>0.23529411764706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>
        <v>1</v>
      </c>
      <c r="CG45" s="134">
        <f>IF(P45=0,"",IF(CF45=0,"",(CF45/P45)))</f>
        <v>0.058823529411765</v>
      </c>
      <c r="CH45" s="135">
        <v>1</v>
      </c>
      <c r="CI45" s="136">
        <f>IFERROR(CH45/CF45,"-")</f>
        <v>1</v>
      </c>
      <c r="CJ45" s="137">
        <v>231000</v>
      </c>
      <c r="CK45" s="138">
        <f>IFERROR(CJ45/CF45,"-")</f>
        <v>231000</v>
      </c>
      <c r="CL45" s="139"/>
      <c r="CM45" s="139"/>
      <c r="CN45" s="139">
        <v>1</v>
      </c>
      <c r="CO45" s="140">
        <v>3</v>
      </c>
      <c r="CP45" s="141">
        <v>281000</v>
      </c>
      <c r="CQ45" s="141">
        <v>231000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>
        <f>AB46</f>
        <v>6.5</v>
      </c>
      <c r="B46" s="203" t="s">
        <v>166</v>
      </c>
      <c r="C46" s="203"/>
      <c r="D46" s="203"/>
      <c r="E46" s="203"/>
      <c r="F46" s="203" t="s">
        <v>64</v>
      </c>
      <c r="G46" s="203" t="s">
        <v>167</v>
      </c>
      <c r="H46" s="90" t="s">
        <v>168</v>
      </c>
      <c r="I46" s="90" t="s">
        <v>169</v>
      </c>
      <c r="J46" s="188">
        <v>80000</v>
      </c>
      <c r="K46" s="81">
        <v>39</v>
      </c>
      <c r="L46" s="81">
        <v>0</v>
      </c>
      <c r="M46" s="81">
        <v>163</v>
      </c>
      <c r="N46" s="91">
        <v>14</v>
      </c>
      <c r="O46" s="92">
        <v>0</v>
      </c>
      <c r="P46" s="93">
        <f>N46+O46</f>
        <v>14</v>
      </c>
      <c r="Q46" s="82">
        <f>IFERROR(P46/M46,"-")</f>
        <v>0.085889570552147</v>
      </c>
      <c r="R46" s="81">
        <v>5</v>
      </c>
      <c r="S46" s="81">
        <v>2</v>
      </c>
      <c r="T46" s="82">
        <f>IFERROR(S46/(O46+P46),"-")</f>
        <v>0.14285714285714</v>
      </c>
      <c r="U46" s="182">
        <f>IFERROR(J46/SUM(P46:P47),"-")</f>
        <v>4210.5263157895</v>
      </c>
      <c r="V46" s="84">
        <v>4</v>
      </c>
      <c r="W46" s="82">
        <f>IF(P46=0,"-",V46/P46)</f>
        <v>0.28571428571429</v>
      </c>
      <c r="X46" s="186">
        <v>104000</v>
      </c>
      <c r="Y46" s="187">
        <f>IFERROR(X46/P46,"-")</f>
        <v>7428.5714285714</v>
      </c>
      <c r="Z46" s="187">
        <f>IFERROR(X46/V46,"-")</f>
        <v>26000</v>
      </c>
      <c r="AA46" s="188">
        <f>SUM(X46:X47)-SUM(J46:J47)</f>
        <v>440000</v>
      </c>
      <c r="AB46" s="85">
        <f>SUM(X46:X47)/SUM(J46:J47)</f>
        <v>6.5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>
        <v>1</v>
      </c>
      <c r="AN46" s="101">
        <f>IF(P46=0,"",IF(AM46=0,"",(AM46/P46)))</f>
        <v>0.071428571428571</v>
      </c>
      <c r="AO46" s="100"/>
      <c r="AP46" s="102">
        <f>IFERROR(AP46/AM46,"-")</f>
        <v>0</v>
      </c>
      <c r="AQ46" s="103"/>
      <c r="AR46" s="104">
        <f>IFERROR(AQ46/AM46,"-")</f>
        <v>0</v>
      </c>
      <c r="AS46" s="105"/>
      <c r="AT46" s="105"/>
      <c r="AU46" s="105"/>
      <c r="AV46" s="106">
        <v>1</v>
      </c>
      <c r="AW46" s="107">
        <f>IF(P46=0,"",IF(AV46=0,"",(AV46/P46)))</f>
        <v>0.071428571428571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>
        <v>4</v>
      </c>
      <c r="BF46" s="113">
        <f>IF(P46=0,"",IF(BE46=0,"",(BE46/P46)))</f>
        <v>0.28571428571429</v>
      </c>
      <c r="BG46" s="112">
        <v>1</v>
      </c>
      <c r="BH46" s="114">
        <f>IFERROR(BG46/BE46,"-")</f>
        <v>0.25</v>
      </c>
      <c r="BI46" s="115">
        <v>13000</v>
      </c>
      <c r="BJ46" s="116">
        <f>IFERROR(BI46/BE46,"-")</f>
        <v>3250</v>
      </c>
      <c r="BK46" s="117"/>
      <c r="BL46" s="117"/>
      <c r="BM46" s="117">
        <v>1</v>
      </c>
      <c r="BN46" s="119">
        <v>6</v>
      </c>
      <c r="BO46" s="120">
        <f>IF(P46=0,"",IF(BN46=0,"",(BN46/P46)))</f>
        <v>0.42857142857143</v>
      </c>
      <c r="BP46" s="121">
        <v>1</v>
      </c>
      <c r="BQ46" s="122">
        <f>IFERROR(BP46/BN46,"-")</f>
        <v>0.16666666666667</v>
      </c>
      <c r="BR46" s="123">
        <v>3000</v>
      </c>
      <c r="BS46" s="124">
        <f>IFERROR(BR46/BN46,"-")</f>
        <v>500</v>
      </c>
      <c r="BT46" s="125">
        <v>1</v>
      </c>
      <c r="BU46" s="125"/>
      <c r="BV46" s="125"/>
      <c r="BW46" s="126">
        <v>1</v>
      </c>
      <c r="BX46" s="127">
        <f>IF(P46=0,"",IF(BW46=0,"",(BW46/P46)))</f>
        <v>0.071428571428571</v>
      </c>
      <c r="BY46" s="128">
        <v>1</v>
      </c>
      <c r="BZ46" s="129">
        <f>IFERROR(BY46/BW46,"-")</f>
        <v>1</v>
      </c>
      <c r="CA46" s="130">
        <v>83000</v>
      </c>
      <c r="CB46" s="131">
        <f>IFERROR(CA46/BW46,"-")</f>
        <v>83000</v>
      </c>
      <c r="CC46" s="132"/>
      <c r="CD46" s="132"/>
      <c r="CE46" s="132">
        <v>1</v>
      </c>
      <c r="CF46" s="133">
        <v>1</v>
      </c>
      <c r="CG46" s="134">
        <f>IF(P46=0,"",IF(CF46=0,"",(CF46/P46)))</f>
        <v>0.071428571428571</v>
      </c>
      <c r="CH46" s="135">
        <v>1</v>
      </c>
      <c r="CI46" s="136">
        <f>IFERROR(CH46/CF46,"-")</f>
        <v>1</v>
      </c>
      <c r="CJ46" s="137">
        <v>5000</v>
      </c>
      <c r="CK46" s="138">
        <f>IFERROR(CJ46/CF46,"-")</f>
        <v>5000</v>
      </c>
      <c r="CL46" s="139">
        <v>1</v>
      </c>
      <c r="CM46" s="139"/>
      <c r="CN46" s="139"/>
      <c r="CO46" s="140">
        <v>4</v>
      </c>
      <c r="CP46" s="141">
        <v>104000</v>
      </c>
      <c r="CQ46" s="141">
        <v>83000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170</v>
      </c>
      <c r="C47" s="203"/>
      <c r="D47" s="203"/>
      <c r="E47" s="203"/>
      <c r="F47" s="203" t="s">
        <v>82</v>
      </c>
      <c r="G47" s="203"/>
      <c r="H47" s="90"/>
      <c r="I47" s="90"/>
      <c r="J47" s="188"/>
      <c r="K47" s="81">
        <v>17</v>
      </c>
      <c r="L47" s="81">
        <v>17</v>
      </c>
      <c r="M47" s="81">
        <v>2</v>
      </c>
      <c r="N47" s="91">
        <v>5</v>
      </c>
      <c r="O47" s="92">
        <v>0</v>
      </c>
      <c r="P47" s="93">
        <f>N47+O47</f>
        <v>5</v>
      </c>
      <c r="Q47" s="82">
        <f>IFERROR(P47/M47,"-")</f>
        <v>2.5</v>
      </c>
      <c r="R47" s="81">
        <v>2</v>
      </c>
      <c r="S47" s="81">
        <v>0</v>
      </c>
      <c r="T47" s="82">
        <f>IFERROR(S47/(O47+P47),"-")</f>
        <v>0</v>
      </c>
      <c r="U47" s="182"/>
      <c r="V47" s="84">
        <v>1</v>
      </c>
      <c r="W47" s="82">
        <f>IF(P47=0,"-",V47/P47)</f>
        <v>0.2</v>
      </c>
      <c r="X47" s="186">
        <v>416000</v>
      </c>
      <c r="Y47" s="187">
        <f>IFERROR(X47/P47,"-")</f>
        <v>83200</v>
      </c>
      <c r="Z47" s="187">
        <f>IFERROR(X47/V47,"-")</f>
        <v>416000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1</v>
      </c>
      <c r="AN47" s="101">
        <f>IF(P47=0,"",IF(AM47=0,"",(AM47/P47)))</f>
        <v>0.2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2</v>
      </c>
      <c r="BO47" s="120">
        <f>IF(P47=0,"",IF(BN47=0,"",(BN47/P47)))</f>
        <v>0.4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2</v>
      </c>
      <c r="BX47" s="127">
        <f>IF(P47=0,"",IF(BW47=0,"",(BW47/P47)))</f>
        <v>0.4</v>
      </c>
      <c r="BY47" s="128">
        <v>1</v>
      </c>
      <c r="BZ47" s="129">
        <f>IFERROR(BY47/BW47,"-")</f>
        <v>0.5</v>
      </c>
      <c r="CA47" s="130">
        <v>416000</v>
      </c>
      <c r="CB47" s="131">
        <f>IFERROR(CA47/BW47,"-")</f>
        <v>208000</v>
      </c>
      <c r="CC47" s="132"/>
      <c r="CD47" s="132"/>
      <c r="CE47" s="132">
        <v>1</v>
      </c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416000</v>
      </c>
      <c r="CQ47" s="141">
        <v>416000</v>
      </c>
      <c r="CR47" s="141"/>
      <c r="CS47" s="142" t="str">
        <f>IF(AND(CQ47=0,CR47=0),"",IF(AND(CQ47&lt;=100000,CR47&lt;=100000),"",IF(CQ47/CP47&gt;0.7,"男高",IF(CR47/CP47&gt;0.7,"女高",""))))</f>
        <v>男高</v>
      </c>
    </row>
    <row r="48" spans="1:98">
      <c r="A48" s="80">
        <f>AB48</f>
        <v>0</v>
      </c>
      <c r="B48" s="203" t="s">
        <v>171</v>
      </c>
      <c r="C48" s="203"/>
      <c r="D48" s="203" t="s">
        <v>69</v>
      </c>
      <c r="E48" s="203" t="s">
        <v>63</v>
      </c>
      <c r="F48" s="203" t="s">
        <v>64</v>
      </c>
      <c r="G48" s="203" t="s">
        <v>101</v>
      </c>
      <c r="H48" s="90" t="s">
        <v>172</v>
      </c>
      <c r="I48" s="204" t="s">
        <v>119</v>
      </c>
      <c r="J48" s="188">
        <v>65000</v>
      </c>
      <c r="K48" s="81">
        <v>3</v>
      </c>
      <c r="L48" s="81">
        <v>0</v>
      </c>
      <c r="M48" s="81">
        <v>16</v>
      </c>
      <c r="N48" s="91">
        <v>1</v>
      </c>
      <c r="O48" s="92">
        <v>0</v>
      </c>
      <c r="P48" s="93">
        <f>N48+O48</f>
        <v>1</v>
      </c>
      <c r="Q48" s="82">
        <f>IFERROR(P48/M48,"-")</f>
        <v>0.0625</v>
      </c>
      <c r="R48" s="81">
        <v>0</v>
      </c>
      <c r="S48" s="81">
        <v>1</v>
      </c>
      <c r="T48" s="82">
        <f>IFERROR(S48/(O48+P48),"-")</f>
        <v>1</v>
      </c>
      <c r="U48" s="182">
        <f>IFERROR(J48/SUM(P48:P49),"-")</f>
        <v>65000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SUM(X48:X49)-SUM(J48:J49)</f>
        <v>-65000</v>
      </c>
      <c r="AB48" s="85">
        <f>SUM(X48:X49)/SUM(J48:J49)</f>
        <v>0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1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173</v>
      </c>
      <c r="C49" s="203"/>
      <c r="D49" s="203" t="s">
        <v>69</v>
      </c>
      <c r="E49" s="203" t="s">
        <v>63</v>
      </c>
      <c r="F49" s="203" t="s">
        <v>82</v>
      </c>
      <c r="G49" s="203"/>
      <c r="H49" s="90"/>
      <c r="I49" s="90"/>
      <c r="J49" s="188"/>
      <c r="K49" s="81">
        <v>4</v>
      </c>
      <c r="L49" s="81">
        <v>4</v>
      </c>
      <c r="M49" s="81">
        <v>0</v>
      </c>
      <c r="N49" s="91">
        <v>0</v>
      </c>
      <c r="O49" s="92">
        <v>0</v>
      </c>
      <c r="P49" s="93">
        <f>N49+O49</f>
        <v>0</v>
      </c>
      <c r="Q49" s="82" t="str">
        <f>IFERROR(P49/M49,"-")</f>
        <v>-</v>
      </c>
      <c r="R49" s="81">
        <v>0</v>
      </c>
      <c r="S49" s="81">
        <v>0</v>
      </c>
      <c r="T49" s="82" t="str">
        <f>IFERROR(S49/(O49+P49),"-")</f>
        <v>-</v>
      </c>
      <c r="U49" s="182"/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/>
      <c r="AB49" s="85"/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0.15</v>
      </c>
      <c r="B50" s="203" t="s">
        <v>174</v>
      </c>
      <c r="C50" s="203"/>
      <c r="D50" s="203" t="s">
        <v>69</v>
      </c>
      <c r="E50" s="203" t="s">
        <v>63</v>
      </c>
      <c r="F50" s="203" t="s">
        <v>64</v>
      </c>
      <c r="G50" s="203" t="s">
        <v>175</v>
      </c>
      <c r="H50" s="90" t="s">
        <v>176</v>
      </c>
      <c r="I50" s="204" t="s">
        <v>177</v>
      </c>
      <c r="J50" s="188">
        <v>120000</v>
      </c>
      <c r="K50" s="81">
        <v>11</v>
      </c>
      <c r="L50" s="81">
        <v>0</v>
      </c>
      <c r="M50" s="81">
        <v>37</v>
      </c>
      <c r="N50" s="91">
        <v>0</v>
      </c>
      <c r="O50" s="92">
        <v>0</v>
      </c>
      <c r="P50" s="93">
        <f>N50+O50</f>
        <v>0</v>
      </c>
      <c r="Q50" s="82">
        <f>IFERROR(P50/M50,"-")</f>
        <v>0</v>
      </c>
      <c r="R50" s="81">
        <v>0</v>
      </c>
      <c r="S50" s="81">
        <v>0</v>
      </c>
      <c r="T50" s="82" t="str">
        <f>IFERROR(S50/(O50+P50),"-")</f>
        <v>-</v>
      </c>
      <c r="U50" s="182">
        <f>IFERROR(J50/SUM(P50:P51),"-")</f>
        <v>24000</v>
      </c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>
        <f>SUM(X50:X51)-SUM(J50:J51)</f>
        <v>-102000</v>
      </c>
      <c r="AB50" s="85">
        <f>SUM(X50:X51)/SUM(J50:J51)</f>
        <v>0.15</v>
      </c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178</v>
      </c>
      <c r="C51" s="203"/>
      <c r="D51" s="203" t="s">
        <v>69</v>
      </c>
      <c r="E51" s="203" t="s">
        <v>63</v>
      </c>
      <c r="F51" s="203" t="s">
        <v>82</v>
      </c>
      <c r="G51" s="203"/>
      <c r="H51" s="90"/>
      <c r="I51" s="90"/>
      <c r="J51" s="188"/>
      <c r="K51" s="81">
        <v>20</v>
      </c>
      <c r="L51" s="81">
        <v>17</v>
      </c>
      <c r="M51" s="81">
        <v>1</v>
      </c>
      <c r="N51" s="91">
        <v>5</v>
      </c>
      <c r="O51" s="92">
        <v>0</v>
      </c>
      <c r="P51" s="93">
        <f>N51+O51</f>
        <v>5</v>
      </c>
      <c r="Q51" s="82">
        <f>IFERROR(P51/M51,"-")</f>
        <v>5</v>
      </c>
      <c r="R51" s="81">
        <v>3</v>
      </c>
      <c r="S51" s="81">
        <v>0</v>
      </c>
      <c r="T51" s="82">
        <f>IFERROR(S51/(O51+P51),"-")</f>
        <v>0</v>
      </c>
      <c r="U51" s="182"/>
      <c r="V51" s="84">
        <v>2</v>
      </c>
      <c r="W51" s="82">
        <f>IF(P51=0,"-",V51/P51)</f>
        <v>0.4</v>
      </c>
      <c r="X51" s="186">
        <v>18000</v>
      </c>
      <c r="Y51" s="187">
        <f>IFERROR(X51/P51,"-")</f>
        <v>3600</v>
      </c>
      <c r="Z51" s="187">
        <f>IFERROR(X51/V51,"-")</f>
        <v>9000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0.2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3</v>
      </c>
      <c r="BO51" s="120">
        <f>IF(P51=0,"",IF(BN51=0,"",(BN51/P51)))</f>
        <v>0.6</v>
      </c>
      <c r="BP51" s="121">
        <v>1</v>
      </c>
      <c r="BQ51" s="122">
        <f>IFERROR(BP51/BN51,"-")</f>
        <v>0.33333333333333</v>
      </c>
      <c r="BR51" s="123">
        <v>5000</v>
      </c>
      <c r="BS51" s="124">
        <f>IFERROR(BR51/BN51,"-")</f>
        <v>1666.6666666667</v>
      </c>
      <c r="BT51" s="125">
        <v>1</v>
      </c>
      <c r="BU51" s="125"/>
      <c r="BV51" s="125"/>
      <c r="BW51" s="126">
        <v>1</v>
      </c>
      <c r="BX51" s="127">
        <f>IF(P51=0,"",IF(BW51=0,"",(BW51/P51)))</f>
        <v>0.2</v>
      </c>
      <c r="BY51" s="128">
        <v>1</v>
      </c>
      <c r="BZ51" s="129">
        <f>IFERROR(BY51/BW51,"-")</f>
        <v>1</v>
      </c>
      <c r="CA51" s="130">
        <v>13000</v>
      </c>
      <c r="CB51" s="131">
        <f>IFERROR(CA51/BW51,"-")</f>
        <v>13000</v>
      </c>
      <c r="CC51" s="132"/>
      <c r="CD51" s="132">
        <v>1</v>
      </c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2</v>
      </c>
      <c r="CP51" s="141">
        <v>18000</v>
      </c>
      <c r="CQ51" s="141">
        <v>13000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30"/>
      <c r="B52" s="87"/>
      <c r="C52" s="88"/>
      <c r="D52" s="88"/>
      <c r="E52" s="88"/>
      <c r="F52" s="89"/>
      <c r="G52" s="90"/>
      <c r="H52" s="90"/>
      <c r="I52" s="90"/>
      <c r="J52" s="192"/>
      <c r="K52" s="34"/>
      <c r="L52" s="34"/>
      <c r="M52" s="31"/>
      <c r="N52" s="23"/>
      <c r="O52" s="23"/>
      <c r="P52" s="23"/>
      <c r="Q52" s="33"/>
      <c r="R52" s="32"/>
      <c r="S52" s="23"/>
      <c r="T52" s="32"/>
      <c r="U52" s="183"/>
      <c r="V52" s="25"/>
      <c r="W52" s="25"/>
      <c r="X52" s="189"/>
      <c r="Y52" s="189"/>
      <c r="Z52" s="189"/>
      <c r="AA52" s="189"/>
      <c r="AB52" s="33"/>
      <c r="AC52" s="59"/>
      <c r="AD52" s="63"/>
      <c r="AE52" s="64"/>
      <c r="AF52" s="63"/>
      <c r="AG52" s="67"/>
      <c r="AH52" s="68"/>
      <c r="AI52" s="69"/>
      <c r="AJ52" s="70"/>
      <c r="AK52" s="70"/>
      <c r="AL52" s="70"/>
      <c r="AM52" s="63"/>
      <c r="AN52" s="64"/>
      <c r="AO52" s="63"/>
      <c r="AP52" s="67"/>
      <c r="AQ52" s="68"/>
      <c r="AR52" s="69"/>
      <c r="AS52" s="70"/>
      <c r="AT52" s="70"/>
      <c r="AU52" s="70"/>
      <c r="AV52" s="63"/>
      <c r="AW52" s="64"/>
      <c r="AX52" s="63"/>
      <c r="AY52" s="67"/>
      <c r="AZ52" s="68"/>
      <c r="BA52" s="69"/>
      <c r="BB52" s="70"/>
      <c r="BC52" s="70"/>
      <c r="BD52" s="70"/>
      <c r="BE52" s="63"/>
      <c r="BF52" s="64"/>
      <c r="BG52" s="63"/>
      <c r="BH52" s="67"/>
      <c r="BI52" s="68"/>
      <c r="BJ52" s="69"/>
      <c r="BK52" s="70"/>
      <c r="BL52" s="70"/>
      <c r="BM52" s="70"/>
      <c r="BN52" s="65"/>
      <c r="BO52" s="66"/>
      <c r="BP52" s="63"/>
      <c r="BQ52" s="67"/>
      <c r="BR52" s="68"/>
      <c r="BS52" s="69"/>
      <c r="BT52" s="70"/>
      <c r="BU52" s="70"/>
      <c r="BV52" s="70"/>
      <c r="BW52" s="65"/>
      <c r="BX52" s="66"/>
      <c r="BY52" s="63"/>
      <c r="BZ52" s="67"/>
      <c r="CA52" s="68"/>
      <c r="CB52" s="69"/>
      <c r="CC52" s="70"/>
      <c r="CD52" s="70"/>
      <c r="CE52" s="70"/>
      <c r="CF52" s="65"/>
      <c r="CG52" s="66"/>
      <c r="CH52" s="63"/>
      <c r="CI52" s="67"/>
      <c r="CJ52" s="68"/>
      <c r="CK52" s="69"/>
      <c r="CL52" s="70"/>
      <c r="CM52" s="70"/>
      <c r="CN52" s="70"/>
      <c r="CO52" s="71"/>
      <c r="CP52" s="68"/>
      <c r="CQ52" s="68"/>
      <c r="CR52" s="68"/>
      <c r="CS52" s="72"/>
    </row>
    <row r="53" spans="1:98">
      <c r="A53" s="30"/>
      <c r="B53" s="37"/>
      <c r="C53" s="21"/>
      <c r="D53" s="21"/>
      <c r="E53" s="21"/>
      <c r="F53" s="22"/>
      <c r="G53" s="36"/>
      <c r="H53" s="36"/>
      <c r="I53" s="75"/>
      <c r="J53" s="193"/>
      <c r="K53" s="34"/>
      <c r="L53" s="34"/>
      <c r="M53" s="31"/>
      <c r="N53" s="23"/>
      <c r="O53" s="23"/>
      <c r="P53" s="23"/>
      <c r="Q53" s="33"/>
      <c r="R53" s="32"/>
      <c r="S53" s="23"/>
      <c r="T53" s="32"/>
      <c r="U53" s="183"/>
      <c r="V53" s="25"/>
      <c r="W53" s="25"/>
      <c r="X53" s="189"/>
      <c r="Y53" s="189"/>
      <c r="Z53" s="189"/>
      <c r="AA53" s="189"/>
      <c r="AB53" s="33"/>
      <c r="AC53" s="61"/>
      <c r="AD53" s="63"/>
      <c r="AE53" s="64"/>
      <c r="AF53" s="63"/>
      <c r="AG53" s="67"/>
      <c r="AH53" s="68"/>
      <c r="AI53" s="69"/>
      <c r="AJ53" s="70"/>
      <c r="AK53" s="70"/>
      <c r="AL53" s="70"/>
      <c r="AM53" s="63"/>
      <c r="AN53" s="64"/>
      <c r="AO53" s="63"/>
      <c r="AP53" s="67"/>
      <c r="AQ53" s="68"/>
      <c r="AR53" s="69"/>
      <c r="AS53" s="70"/>
      <c r="AT53" s="70"/>
      <c r="AU53" s="70"/>
      <c r="AV53" s="63"/>
      <c r="AW53" s="64"/>
      <c r="AX53" s="63"/>
      <c r="AY53" s="67"/>
      <c r="AZ53" s="68"/>
      <c r="BA53" s="69"/>
      <c r="BB53" s="70"/>
      <c r="BC53" s="70"/>
      <c r="BD53" s="70"/>
      <c r="BE53" s="63"/>
      <c r="BF53" s="64"/>
      <c r="BG53" s="63"/>
      <c r="BH53" s="67"/>
      <c r="BI53" s="68"/>
      <c r="BJ53" s="69"/>
      <c r="BK53" s="70"/>
      <c r="BL53" s="70"/>
      <c r="BM53" s="70"/>
      <c r="BN53" s="65"/>
      <c r="BO53" s="66"/>
      <c r="BP53" s="63"/>
      <c r="BQ53" s="67"/>
      <c r="BR53" s="68"/>
      <c r="BS53" s="69"/>
      <c r="BT53" s="70"/>
      <c r="BU53" s="70"/>
      <c r="BV53" s="70"/>
      <c r="BW53" s="65"/>
      <c r="BX53" s="66"/>
      <c r="BY53" s="63"/>
      <c r="BZ53" s="67"/>
      <c r="CA53" s="68"/>
      <c r="CB53" s="69"/>
      <c r="CC53" s="70"/>
      <c r="CD53" s="70"/>
      <c r="CE53" s="70"/>
      <c r="CF53" s="65"/>
      <c r="CG53" s="66"/>
      <c r="CH53" s="63"/>
      <c r="CI53" s="67"/>
      <c r="CJ53" s="68"/>
      <c r="CK53" s="69"/>
      <c r="CL53" s="70"/>
      <c r="CM53" s="70"/>
      <c r="CN53" s="70"/>
      <c r="CO53" s="71"/>
      <c r="CP53" s="68"/>
      <c r="CQ53" s="68"/>
      <c r="CR53" s="68"/>
      <c r="CS53" s="72"/>
    </row>
    <row r="54" spans="1:98">
      <c r="A54" s="19">
        <f>AB54</f>
        <v>2.3591363636364</v>
      </c>
      <c r="B54" s="39"/>
      <c r="C54" s="39"/>
      <c r="D54" s="39"/>
      <c r="E54" s="39"/>
      <c r="F54" s="39"/>
      <c r="G54" s="40" t="s">
        <v>179</v>
      </c>
      <c r="H54" s="40"/>
      <c r="I54" s="40"/>
      <c r="J54" s="190">
        <f>SUM(J6:J53)</f>
        <v>2640000</v>
      </c>
      <c r="K54" s="41">
        <f>SUM(K6:K53)</f>
        <v>1368</v>
      </c>
      <c r="L54" s="41">
        <f>SUM(L6:L53)</f>
        <v>432</v>
      </c>
      <c r="M54" s="41">
        <f>SUM(M6:M53)</f>
        <v>1437</v>
      </c>
      <c r="N54" s="41">
        <f>SUM(N6:N53)</f>
        <v>204</v>
      </c>
      <c r="O54" s="41">
        <f>SUM(O6:O53)</f>
        <v>0</v>
      </c>
      <c r="P54" s="41">
        <f>SUM(P6:P53)</f>
        <v>204</v>
      </c>
      <c r="Q54" s="42">
        <f>IFERROR(P54/M54,"-")</f>
        <v>0.1419624217119</v>
      </c>
      <c r="R54" s="78">
        <f>SUM(R6:R53)</f>
        <v>87</v>
      </c>
      <c r="S54" s="78">
        <f>SUM(S6:S53)</f>
        <v>41</v>
      </c>
      <c r="T54" s="42">
        <f>IFERROR(R54/P54,"-")</f>
        <v>0.42647058823529</v>
      </c>
      <c r="U54" s="184">
        <f>IFERROR(J54/P54,"-")</f>
        <v>12941.176470588</v>
      </c>
      <c r="V54" s="44">
        <f>SUM(V6:V53)</f>
        <v>71</v>
      </c>
      <c r="W54" s="42">
        <f>IFERROR(V54/P54,"-")</f>
        <v>0.34803921568627</v>
      </c>
      <c r="X54" s="190">
        <f>SUM(X6:X53)</f>
        <v>6228120</v>
      </c>
      <c r="Y54" s="190">
        <f>IFERROR(X54/P54,"-")</f>
        <v>30530</v>
      </c>
      <c r="Z54" s="190">
        <f>IFERROR(X54/V54,"-")</f>
        <v>87720</v>
      </c>
      <c r="AA54" s="190">
        <f>X54-J54</f>
        <v>3588120</v>
      </c>
      <c r="AB54" s="47">
        <f>X54/J54</f>
        <v>2.3591363636364</v>
      </c>
      <c r="AC54" s="60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5"/>
    <mergeCell ref="J11:J15"/>
    <mergeCell ref="U11:U15"/>
    <mergeCell ref="AA11:AA15"/>
    <mergeCell ref="AB11:AB15"/>
    <mergeCell ref="A16:A19"/>
    <mergeCell ref="J16:J19"/>
    <mergeCell ref="U16:U19"/>
    <mergeCell ref="AA16:AA19"/>
    <mergeCell ref="AB16:AB19"/>
    <mergeCell ref="A20:A23"/>
    <mergeCell ref="J20:J23"/>
    <mergeCell ref="U20:U23"/>
    <mergeCell ref="AA20:AA23"/>
    <mergeCell ref="AB20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41"/>
    <mergeCell ref="J28:J41"/>
    <mergeCell ref="U28:U41"/>
    <mergeCell ref="AA28:AA41"/>
    <mergeCell ref="AB28:AB41"/>
    <mergeCell ref="A42:A45"/>
    <mergeCell ref="J42:J45"/>
    <mergeCell ref="U42:U45"/>
    <mergeCell ref="AA42:AA45"/>
    <mergeCell ref="AB42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180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0.45</v>
      </c>
      <c r="B6" s="203" t="s">
        <v>181</v>
      </c>
      <c r="C6" s="203" t="s">
        <v>182</v>
      </c>
      <c r="D6" s="203" t="s">
        <v>183</v>
      </c>
      <c r="E6" s="203" t="s">
        <v>63</v>
      </c>
      <c r="F6" s="203" t="s">
        <v>64</v>
      </c>
      <c r="G6" s="203" t="s">
        <v>184</v>
      </c>
      <c r="H6" s="90" t="s">
        <v>185</v>
      </c>
      <c r="I6" s="90" t="s">
        <v>79</v>
      </c>
      <c r="J6" s="188">
        <v>120000</v>
      </c>
      <c r="K6" s="81">
        <v>19</v>
      </c>
      <c r="L6" s="81">
        <v>0</v>
      </c>
      <c r="M6" s="81">
        <v>40</v>
      </c>
      <c r="N6" s="91">
        <v>8</v>
      </c>
      <c r="O6" s="92">
        <v>0</v>
      </c>
      <c r="P6" s="93">
        <f>N6+O6</f>
        <v>8</v>
      </c>
      <c r="Q6" s="82">
        <f>IFERROR(P6/M6,"-")</f>
        <v>0.2</v>
      </c>
      <c r="R6" s="81">
        <v>1</v>
      </c>
      <c r="S6" s="81">
        <v>1</v>
      </c>
      <c r="T6" s="82">
        <f>IFERROR(S6/(O6+P6),"-")</f>
        <v>0.125</v>
      </c>
      <c r="U6" s="182">
        <f>IFERROR(J6/SUM(P6:P7),"-")</f>
        <v>8571.4285714286</v>
      </c>
      <c r="V6" s="84">
        <v>1</v>
      </c>
      <c r="W6" s="82">
        <f>IF(P6=0,"-",V6/P6)</f>
        <v>0.125</v>
      </c>
      <c r="X6" s="186">
        <v>51000</v>
      </c>
      <c r="Y6" s="187">
        <f>IFERROR(X6/P6,"-")</f>
        <v>6375</v>
      </c>
      <c r="Z6" s="187">
        <f>IFERROR(X6/V6,"-")</f>
        <v>51000</v>
      </c>
      <c r="AA6" s="188">
        <f>SUM(X6:X7)-SUM(J6:J7)</f>
        <v>-66000</v>
      </c>
      <c r="AB6" s="85">
        <f>SUM(X6:X7)/SUM(J6:J7)</f>
        <v>0.45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0.375</v>
      </c>
      <c r="BG6" s="112">
        <v>1</v>
      </c>
      <c r="BH6" s="114">
        <f>IFERROR(BG6/BE6,"-")</f>
        <v>0.33333333333333</v>
      </c>
      <c r="BI6" s="115">
        <v>51000</v>
      </c>
      <c r="BJ6" s="116">
        <f>IFERROR(BI6/BE6,"-")</f>
        <v>17000</v>
      </c>
      <c r="BK6" s="117"/>
      <c r="BL6" s="117"/>
      <c r="BM6" s="117">
        <v>1</v>
      </c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51000</v>
      </c>
      <c r="CQ6" s="141">
        <v>51000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186</v>
      </c>
      <c r="C7" s="203"/>
      <c r="D7" s="203"/>
      <c r="E7" s="203"/>
      <c r="F7" s="203" t="s">
        <v>82</v>
      </c>
      <c r="G7" s="203"/>
      <c r="H7" s="90"/>
      <c r="I7" s="90"/>
      <c r="J7" s="188"/>
      <c r="K7" s="81">
        <v>32</v>
      </c>
      <c r="L7" s="81">
        <v>16</v>
      </c>
      <c r="M7" s="81">
        <v>3</v>
      </c>
      <c r="N7" s="91">
        <v>6</v>
      </c>
      <c r="O7" s="92">
        <v>0</v>
      </c>
      <c r="P7" s="93">
        <f>N7+O7</f>
        <v>6</v>
      </c>
      <c r="Q7" s="82">
        <f>IFERROR(P7/M7,"-")</f>
        <v>2</v>
      </c>
      <c r="R7" s="81">
        <v>4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0.16666666666667</v>
      </c>
      <c r="X7" s="186">
        <v>3000</v>
      </c>
      <c r="Y7" s="187">
        <f>IFERROR(X7/P7,"-")</f>
        <v>500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0.66666666666667</v>
      </c>
      <c r="BP7" s="121">
        <v>1</v>
      </c>
      <c r="BQ7" s="122">
        <f>IFERROR(BP7/BN7,"-")</f>
        <v>0.25</v>
      </c>
      <c r="BR7" s="123">
        <v>3000</v>
      </c>
      <c r="BS7" s="124">
        <f>IFERROR(BR7/BN7,"-")</f>
        <v>750</v>
      </c>
      <c r="BT7" s="125">
        <v>1</v>
      </c>
      <c r="BU7" s="125"/>
      <c r="BV7" s="125"/>
      <c r="BW7" s="126">
        <v>1</v>
      </c>
      <c r="BX7" s="127">
        <f>IF(P7=0,"",IF(BW7=0,"",(BW7/P7)))</f>
        <v>0.16666666666667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1.7</v>
      </c>
      <c r="B8" s="203" t="s">
        <v>187</v>
      </c>
      <c r="C8" s="203" t="s">
        <v>188</v>
      </c>
      <c r="D8" s="203" t="s">
        <v>189</v>
      </c>
      <c r="E8" s="203" t="s">
        <v>63</v>
      </c>
      <c r="F8" s="203" t="s">
        <v>64</v>
      </c>
      <c r="G8" s="203" t="s">
        <v>190</v>
      </c>
      <c r="H8" s="90" t="s">
        <v>191</v>
      </c>
      <c r="I8" s="90" t="s">
        <v>192</v>
      </c>
      <c r="J8" s="188">
        <v>90000</v>
      </c>
      <c r="K8" s="81">
        <v>27</v>
      </c>
      <c r="L8" s="81">
        <v>0</v>
      </c>
      <c r="M8" s="81">
        <v>62</v>
      </c>
      <c r="N8" s="91">
        <v>4</v>
      </c>
      <c r="O8" s="92">
        <v>0</v>
      </c>
      <c r="P8" s="93">
        <f>N8+O8</f>
        <v>4</v>
      </c>
      <c r="Q8" s="82">
        <f>IFERROR(P8/M8,"-")</f>
        <v>0.064516129032258</v>
      </c>
      <c r="R8" s="81">
        <v>2</v>
      </c>
      <c r="S8" s="81">
        <v>2</v>
      </c>
      <c r="T8" s="82">
        <f>IFERROR(S8/(O8+P8),"-")</f>
        <v>0.5</v>
      </c>
      <c r="U8" s="182">
        <f>IFERROR(J8/SUM(P8:P9),"-")</f>
        <v>11250</v>
      </c>
      <c r="V8" s="84">
        <v>1</v>
      </c>
      <c r="W8" s="82">
        <f>IF(P8=0,"-",V8/P8)</f>
        <v>0.25</v>
      </c>
      <c r="X8" s="186">
        <v>15000</v>
      </c>
      <c r="Y8" s="187">
        <f>IFERROR(X8/P8,"-")</f>
        <v>3750</v>
      </c>
      <c r="Z8" s="187">
        <f>IFERROR(X8/V8,"-")</f>
        <v>15000</v>
      </c>
      <c r="AA8" s="188">
        <f>SUM(X8:X9)-SUM(J8:J9)</f>
        <v>63000</v>
      </c>
      <c r="AB8" s="85">
        <f>SUM(X8:X9)/SUM(J8:J9)</f>
        <v>1.7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0.25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0.5</v>
      </c>
      <c r="BP8" s="121">
        <v>1</v>
      </c>
      <c r="BQ8" s="122">
        <f>IFERROR(BP8/BN8,"-")</f>
        <v>0.5</v>
      </c>
      <c r="BR8" s="123">
        <v>15000</v>
      </c>
      <c r="BS8" s="124">
        <f>IFERROR(BR8/BN8,"-")</f>
        <v>7500</v>
      </c>
      <c r="BT8" s="125"/>
      <c r="BU8" s="125">
        <v>1</v>
      </c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15000</v>
      </c>
      <c r="CQ8" s="141">
        <v>15000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193</v>
      </c>
      <c r="C9" s="203"/>
      <c r="D9" s="203"/>
      <c r="E9" s="203"/>
      <c r="F9" s="203" t="s">
        <v>82</v>
      </c>
      <c r="G9" s="203"/>
      <c r="H9" s="90"/>
      <c r="I9" s="90"/>
      <c r="J9" s="188"/>
      <c r="K9" s="81">
        <v>18</v>
      </c>
      <c r="L9" s="81">
        <v>14</v>
      </c>
      <c r="M9" s="81">
        <v>2</v>
      </c>
      <c r="N9" s="91">
        <v>4</v>
      </c>
      <c r="O9" s="92">
        <v>0</v>
      </c>
      <c r="P9" s="93">
        <f>N9+O9</f>
        <v>4</v>
      </c>
      <c r="Q9" s="82">
        <f>IFERROR(P9/M9,"-")</f>
        <v>2</v>
      </c>
      <c r="R9" s="81">
        <v>2</v>
      </c>
      <c r="S9" s="81">
        <v>0</v>
      </c>
      <c r="T9" s="82">
        <f>IFERROR(S9/(O9+P9),"-")</f>
        <v>0</v>
      </c>
      <c r="U9" s="182"/>
      <c r="V9" s="84">
        <v>2</v>
      </c>
      <c r="W9" s="82">
        <f>IF(P9=0,"-",V9/P9)</f>
        <v>0.5</v>
      </c>
      <c r="X9" s="186">
        <v>138000</v>
      </c>
      <c r="Y9" s="187">
        <f>IFERROR(X9/P9,"-")</f>
        <v>34500</v>
      </c>
      <c r="Z9" s="187">
        <f>IFERROR(X9/V9,"-")</f>
        <v>69000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3</v>
      </c>
      <c r="BO9" s="120">
        <f>IF(P9=0,"",IF(BN9=0,"",(BN9/P9)))</f>
        <v>0.75</v>
      </c>
      <c r="BP9" s="121">
        <v>1</v>
      </c>
      <c r="BQ9" s="122">
        <f>IFERROR(BP9/BN9,"-")</f>
        <v>0.33333333333333</v>
      </c>
      <c r="BR9" s="123">
        <v>30000</v>
      </c>
      <c r="BS9" s="124">
        <f>IFERROR(BR9/BN9,"-")</f>
        <v>10000</v>
      </c>
      <c r="BT9" s="125"/>
      <c r="BU9" s="125"/>
      <c r="BV9" s="125">
        <v>1</v>
      </c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>
        <v>1</v>
      </c>
      <c r="CG9" s="134">
        <f>IF(P9=0,"",IF(CF9=0,"",(CF9/P9)))</f>
        <v>0.25</v>
      </c>
      <c r="CH9" s="135">
        <v>1</v>
      </c>
      <c r="CI9" s="136">
        <f>IFERROR(CH9/CF9,"-")</f>
        <v>1</v>
      </c>
      <c r="CJ9" s="137">
        <v>108000</v>
      </c>
      <c r="CK9" s="138">
        <f>IFERROR(CJ9/CF9,"-")</f>
        <v>108000</v>
      </c>
      <c r="CL9" s="139"/>
      <c r="CM9" s="139"/>
      <c r="CN9" s="139">
        <v>1</v>
      </c>
      <c r="CO9" s="140">
        <v>2</v>
      </c>
      <c r="CP9" s="141">
        <v>138000</v>
      </c>
      <c r="CQ9" s="141">
        <v>108000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0.98571428571429</v>
      </c>
      <c r="B12" s="39"/>
      <c r="C12" s="39"/>
      <c r="D12" s="39"/>
      <c r="E12" s="39"/>
      <c r="F12" s="39"/>
      <c r="G12" s="40" t="s">
        <v>194</v>
      </c>
      <c r="H12" s="40"/>
      <c r="I12" s="40"/>
      <c r="J12" s="190">
        <f>SUM(J6:J11)</f>
        <v>210000</v>
      </c>
      <c r="K12" s="41">
        <f>SUM(K6:K11)</f>
        <v>96</v>
      </c>
      <c r="L12" s="41">
        <f>SUM(L6:L11)</f>
        <v>30</v>
      </c>
      <c r="M12" s="41">
        <f>SUM(M6:M11)</f>
        <v>107</v>
      </c>
      <c r="N12" s="41">
        <f>SUM(N6:N11)</f>
        <v>22</v>
      </c>
      <c r="O12" s="41">
        <f>SUM(O6:O11)</f>
        <v>0</v>
      </c>
      <c r="P12" s="41">
        <f>SUM(P6:P11)</f>
        <v>22</v>
      </c>
      <c r="Q12" s="42">
        <f>IFERROR(P12/M12,"-")</f>
        <v>0.20560747663551</v>
      </c>
      <c r="R12" s="78">
        <f>SUM(R6:R11)</f>
        <v>9</v>
      </c>
      <c r="S12" s="78">
        <f>SUM(S6:S11)</f>
        <v>3</v>
      </c>
      <c r="T12" s="42">
        <f>IFERROR(R12/P12,"-")</f>
        <v>0.40909090909091</v>
      </c>
      <c r="U12" s="184">
        <f>IFERROR(J12/P12,"-")</f>
        <v>9545.4545454545</v>
      </c>
      <c r="V12" s="44">
        <f>SUM(V6:V11)</f>
        <v>5</v>
      </c>
      <c r="W12" s="42">
        <f>IFERROR(V12/P12,"-")</f>
        <v>0.22727272727273</v>
      </c>
      <c r="X12" s="190">
        <f>SUM(X6:X11)</f>
        <v>207000</v>
      </c>
      <c r="Y12" s="190">
        <f>IFERROR(X12/P12,"-")</f>
        <v>9409.0909090909</v>
      </c>
      <c r="Z12" s="190">
        <f>IFERROR(X12/V12,"-")</f>
        <v>41400</v>
      </c>
      <c r="AA12" s="190">
        <f>X12-J12</f>
        <v>-3000</v>
      </c>
      <c r="AB12" s="47">
        <f>X12/J12</f>
        <v>0.98571428571429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