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<sst xmlns="http://schemas.openxmlformats.org/spreadsheetml/2006/main" uniqueCount="171">
  <si>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</si>
  <si>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</si>
  <si>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</si>
  <si>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</si>
  <si>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</si>
  <si>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</si>
  <si>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</si>
  <si>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</si>
  <si>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</si>
  <si>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</si>
  <si>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</si>
  <si>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</si>
  <si>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</si>
  <si>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</si>
  <si>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</si>
  <si>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</si>
  <si>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</si>
  <si>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</si>
  <si>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</si>
  <si>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</si>
  <si>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</si>
  <si>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</si>
  <si>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</si>
  <si>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</si>
  <si>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</si>
  <si>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10月</t>
  </si>
  <si>
    <t>どきどき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</si>
  <si>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</si>
  <si>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</si>
  <si>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</si>
  <si>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</si>
  <si>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</si>
  <si>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</si>
  <si>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</si>
  <si>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</si>
  <si>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</si>
  <si>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</si>
  <si>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</si>
  <si>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</si>
  <si>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</si>
  <si>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</si>
  <si>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</si>
  <si>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</si>
  <si>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</si>
  <si>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</si>
  <si>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</si>
  <si>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</si>
  <si>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</si>
  <si>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</si>
  <si>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</si>
  <si>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</si>
  <si>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</si>
  <si>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</si>
  <si>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</si>
  <si>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</si>
  <si>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</si>
  <si>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</si>
  <si>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</si>
  <si>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</si>
  <si>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</si>
  <si>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</si>
  <si>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sd1176</t>
  </si>
  <si>
    <t>1604FLASHリサイズ</t>
  </si>
  <si>
    <t>学生いません！ギャルもいません！熟女！熟女！熟女！熟女！</t>
  </si>
  <si>
    <t>lp02</t>
  </si>
  <si>
    <t>ニッカン関西</t>
  </si>
  <si>
    <t>4C全面</t>
  </si>
  <si>
    <t>10月11日(金)</t>
  </si>
  <si>
    <t>sd1177</t>
  </si>
  <si>
    <t>空電</t>
  </si>
  <si>
    <t>sd1178</t>
  </si>
  <si>
    <t>記事</t>
  </si>
  <si>
    <t>91「謎が全て解けた！恋人がいなかったのは〇〇に登録してなかったからだ！」</t>
  </si>
  <si>
    <t>スポーツ報知関西　1回目</t>
  </si>
  <si>
    <t>4C終面雑報</t>
  </si>
  <si>
    <t>sd1179</t>
  </si>
  <si>
    <t>92「俺は今、猛烈に出会っている」</t>
  </si>
  <si>
    <t>スポーツ報知関西　2回目</t>
  </si>
  <si>
    <t>sd1180</t>
  </si>
  <si>
    <t>93「インターネットが苦手な中年男性に優しい」</t>
  </si>
  <si>
    <t>スポーツ報知関西　3回目</t>
  </si>
  <si>
    <t>sd1181</t>
  </si>
  <si>
    <t>94「秋だね・・・しよ？」</t>
  </si>
  <si>
    <t>スポーツ報知関西　4回目</t>
  </si>
  <si>
    <t>sd1182</t>
  </si>
  <si>
    <t>スポーツ報知関西　5回目</t>
  </si>
  <si>
    <t>sd1183</t>
  </si>
  <si>
    <t>スポーツ報知関西　6回目</t>
  </si>
  <si>
    <t>sd1184</t>
  </si>
  <si>
    <t>スポーツ報知関西　7回目</t>
  </si>
  <si>
    <t>sd1185</t>
  </si>
  <si>
    <t>スポーツ報知関西　8回目</t>
  </si>
  <si>
    <t>sd1186</t>
  </si>
  <si>
    <t>スポーツ報知関西　9回目</t>
  </si>
  <si>
    <t>sd1187</t>
  </si>
  <si>
    <t>スポーツ報知関西　10回目</t>
  </si>
  <si>
    <t>sd1188</t>
  </si>
  <si>
    <t>スポーツ報知関西　11回目</t>
  </si>
  <si>
    <t>sd1189</t>
  </si>
  <si>
    <t>スポーツ報知関西　12回目</t>
  </si>
  <si>
    <t>sd1190</t>
  </si>
  <si>
    <t>スポーツ報知関西　13回目</t>
  </si>
  <si>
    <t>sd1191</t>
  </si>
  <si>
    <t>(空電共通)</t>
  </si>
  <si>
    <t>共通</t>
  </si>
  <si>
    <t>sd1192</t>
  </si>
  <si>
    <t>★求人風</t>
  </si>
  <si>
    <t>50代〜70代男性限定！熟女好きな男性募集中！</t>
  </si>
  <si>
    <t>デイリースポーツ関西</t>
  </si>
  <si>
    <t>全5段・半5段段つかみ10段保証</t>
  </si>
  <si>
    <t>10段保証</t>
  </si>
  <si>
    <t>sd1193</t>
  </si>
  <si>
    <t>雑誌版</t>
  </si>
  <si>
    <t>sd1194</t>
  </si>
  <si>
    <t>黒：熟女版</t>
  </si>
  <si>
    <t>アウトドアよりも家でビール。1人よりも2人でラブラブ。</t>
  </si>
  <si>
    <t>sd1195</t>
  </si>
  <si>
    <t>漫画版</t>
  </si>
  <si>
    <t>求む！50歳以上の女性と</t>
  </si>
  <si>
    <t>sd1196</t>
  </si>
  <si>
    <t>黒：C版</t>
  </si>
  <si>
    <t>男女の交流戦開幕！</t>
  </si>
  <si>
    <t>sd1197</t>
  </si>
  <si>
    <t>sd1198</t>
  </si>
  <si>
    <t>中京スポーツ</t>
  </si>
  <si>
    <t>4C終面全5段</t>
  </si>
  <si>
    <t>sd1199</t>
  </si>
  <si>
    <t>sd1200</t>
  </si>
  <si>
    <t>全5段</t>
  </si>
  <si>
    <t>10月25日(金)</t>
  </si>
  <si>
    <t>sd1201</t>
  </si>
  <si>
    <t>sd1202</t>
  </si>
  <si>
    <t>黒：右女３</t>
  </si>
  <si>
    <t>スポニチ関東</t>
  </si>
  <si>
    <t>半2段つかみ20段保証</t>
  </si>
  <si>
    <t>20段保証</t>
  </si>
  <si>
    <t>sd1203</t>
  </si>
  <si>
    <t>sd1204</t>
  </si>
  <si>
    <t>sd1205</t>
  </si>
  <si>
    <t>女性からご飯に誘われる。男性はyesかnoか返事するだけ</t>
  </si>
  <si>
    <t>sd1206</t>
  </si>
  <si>
    <t>sd1207</t>
  </si>
  <si>
    <t>ニッカン西部</t>
  </si>
  <si>
    <t>1～10日</t>
  </si>
  <si>
    <t>sd1208</t>
  </si>
  <si>
    <t>11～20日</t>
  </si>
  <si>
    <t>sd1209</t>
  </si>
  <si>
    <t>21～31日</t>
  </si>
  <si>
    <t>sd1210</t>
  </si>
  <si>
    <t>新聞 TOTAL</t>
  </si>
  <si>
    <t>●雑誌 広告</t>
  </si>
  <si>
    <t>dz075</t>
  </si>
  <si>
    <t>光文社</t>
  </si>
  <si>
    <t>新50代</t>
  </si>
  <si>
    <t>女性からナンパしてほしい</t>
  </si>
  <si>
    <t>FLASHダイアモンド</t>
  </si>
  <si>
    <t>表3</t>
  </si>
  <si>
    <t>10月15日(火)</t>
  </si>
  <si>
    <t>dz076</t>
  </si>
  <si>
    <t>dz077</t>
  </si>
  <si>
    <t>交通 タイムス社</t>
  </si>
  <si>
    <t>トラック魂</t>
  </si>
  <si>
    <t>4C1P</t>
  </si>
  <si>
    <t>10月18日(金)</t>
  </si>
  <si>
    <t>dz078</t>
  </si>
  <si>
    <t>dz079</t>
  </si>
  <si>
    <t>日本ジャーナル出版</t>
  </si>
  <si>
    <t>週刊実話</t>
  </si>
  <si>
    <t>10月24日(木)</t>
  </si>
  <si>
    <t>dz080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</si>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</sst>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35</v>
      </c>
      <c r="D6" s="195">
        <v>1660000</v>
      </c>
      <c r="E6" s="81">
        <v>894</v>
      </c>
      <c r="F6" s="81">
        <v>298</v>
      </c>
      <c r="G6" s="81">
        <v>1028</v>
      </c>
      <c r="H6" s="91">
        <v>131</v>
      </c>
      <c r="I6" s="92">
        <v>0</v>
      </c>
      <c r="J6" s="145">
        <f>H6+I6</f>
        <v>131</v>
      </c>
      <c r="K6" s="82">
        <f>IFERROR(J6/G6,"-")</f>
        <v>0.12743190661479</v>
      </c>
      <c r="L6" s="81">
        <v>64</v>
      </c>
      <c r="M6" s="81">
        <v>39</v>
      </c>
      <c r="N6" s="82">
        <f>IFERROR(L6/J6,"-")</f>
        <v>0.48854961832061</v>
      </c>
      <c r="O6" s="83">
        <f>IFERROR(D6/J6,"-")</f>
        <v>12671.755725191</v>
      </c>
      <c r="P6" s="84">
        <v>46</v>
      </c>
      <c r="Q6" s="82">
        <f>IFERROR(P6/J6,"-")</f>
        <v>0.35114503816794</v>
      </c>
      <c r="R6" s="200">
        <v>4138000</v>
      </c>
      <c r="S6" s="201">
        <f>IFERROR(R6/J6,"-")</f>
        <v>31587.786259542</v>
      </c>
      <c r="T6" s="201">
        <f>IFERROR(R6/P6,"-")</f>
        <v>89956.52173913</v>
      </c>
      <c r="U6" s="195">
        <f>IFERROR(R6-D6,"-")</f>
        <v>2478000</v>
      </c>
      <c r="V6" s="85">
        <f>R6/D6</f>
        <v>2.4927710843373</v>
      </c>
      <c r="W6" s="79"/>
      <c r="X6" s="144"/>
    </row>
    <row r="7" spans="1:24">
      <c r="A7" s="80"/>
      <c r="B7" s="86" t="s">
        <v>24</v>
      </c>
      <c r="C7" s="86">
        <v>6</v>
      </c>
      <c r="D7" s="195">
        <v>570000</v>
      </c>
      <c r="E7" s="81">
        <v>312</v>
      </c>
      <c r="F7" s="81">
        <v>105</v>
      </c>
      <c r="G7" s="81">
        <v>335</v>
      </c>
      <c r="H7" s="91">
        <v>58</v>
      </c>
      <c r="I7" s="92">
        <v>0</v>
      </c>
      <c r="J7" s="145">
        <f>H7+I7</f>
        <v>58</v>
      </c>
      <c r="K7" s="82">
        <f>IFERROR(J7/G7,"-")</f>
        <v>0.17313432835821</v>
      </c>
      <c r="L7" s="81">
        <v>25</v>
      </c>
      <c r="M7" s="81">
        <v>14</v>
      </c>
      <c r="N7" s="82">
        <f>IFERROR(L7/J7,"-")</f>
        <v>0.43103448275862</v>
      </c>
      <c r="O7" s="83">
        <f>IFERROR(D7/J7,"-")</f>
        <v>9827.5862068966</v>
      </c>
      <c r="P7" s="84">
        <v>22</v>
      </c>
      <c r="Q7" s="82">
        <f>IFERROR(P7/J7,"-")</f>
        <v>0.37931034482759</v>
      </c>
      <c r="R7" s="200">
        <v>1149000</v>
      </c>
      <c r="S7" s="201">
        <f>IFERROR(R7/J7,"-")</f>
        <v>19810.344827586</v>
      </c>
      <c r="T7" s="201">
        <f>IFERROR(R7/P7,"-")</f>
        <v>52227.272727273</v>
      </c>
      <c r="U7" s="195">
        <f>IFERROR(R7-D7,"-")</f>
        <v>579000</v>
      </c>
      <c r="V7" s="85">
        <f>R7/D7</f>
        <v>2.0157894736842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2230000</v>
      </c>
      <c r="E10" s="41">
        <f>SUM(E6:E8)</f>
        <v>1206</v>
      </c>
      <c r="F10" s="41">
        <f>SUM(F6:F8)</f>
        <v>403</v>
      </c>
      <c r="G10" s="41">
        <f>SUM(G6:G8)</f>
        <v>1363</v>
      </c>
      <c r="H10" s="41">
        <f>SUM(H6:H8)</f>
        <v>189</v>
      </c>
      <c r="I10" s="41">
        <f>SUM(I6:I8)</f>
        <v>0</v>
      </c>
      <c r="J10" s="41">
        <f>SUM(J6:J8)</f>
        <v>189</v>
      </c>
      <c r="K10" s="42">
        <f>IFERROR(J10/G10,"-")</f>
        <v>0.13866471019809</v>
      </c>
      <c r="L10" s="78">
        <f>SUM(L6:L8)</f>
        <v>89</v>
      </c>
      <c r="M10" s="78">
        <f>SUM(M6:M8)</f>
        <v>53</v>
      </c>
      <c r="N10" s="42">
        <f>IFERROR(L10/J10,"-")</f>
        <v>0.47089947089947</v>
      </c>
      <c r="O10" s="43">
        <f>IFERROR(D10/J10,"-")</f>
        <v>11798.941798942</v>
      </c>
      <c r="P10" s="44">
        <f>SUM(P6:P8)</f>
        <v>68</v>
      </c>
      <c r="Q10" s="42">
        <f>IFERROR(P10/J10,"-")</f>
        <v>0.35978835978836</v>
      </c>
      <c r="R10" s="45">
        <f>SUM(R6:R8)</f>
        <v>5287000</v>
      </c>
      <c r="S10" s="45">
        <f>IFERROR(R10/J10,"-")</f>
        <v>27973.544973545</v>
      </c>
      <c r="T10" s="45">
        <f>IFERROR(R10/P10,"-")</f>
        <v>77750</v>
      </c>
      <c r="U10" s="46">
        <f>SUM(U6:U8)</f>
        <v>3057000</v>
      </c>
      <c r="V10" s="47">
        <f>IFERROR(R10/D10,"-")</f>
        <v>2.3708520179372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1.075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320000</v>
      </c>
      <c r="K6" s="81">
        <v>18</v>
      </c>
      <c r="L6" s="81">
        <v>0</v>
      </c>
      <c r="M6" s="81">
        <v>76</v>
      </c>
      <c r="N6" s="91">
        <v>6</v>
      </c>
      <c r="O6" s="92">
        <v>0</v>
      </c>
      <c r="P6" s="93">
        <f>N6+O6</f>
        <v>6</v>
      </c>
      <c r="Q6" s="82">
        <f>IFERROR(P6/M6,"-")</f>
        <v>0.078947368421053</v>
      </c>
      <c r="R6" s="81">
        <v>2</v>
      </c>
      <c r="S6" s="81">
        <v>2</v>
      </c>
      <c r="T6" s="82">
        <f>IFERROR(S6/(O6+P6),"-")</f>
        <v>0.33333333333333</v>
      </c>
      <c r="U6" s="182">
        <f>IFERROR(J6/SUM(P6:P7),"-")</f>
        <v>21333.333333333</v>
      </c>
      <c r="V6" s="84">
        <v>1</v>
      </c>
      <c r="W6" s="82">
        <f>IF(P6=0,"-",V6/P6)</f>
        <v>0.16666666666667</v>
      </c>
      <c r="X6" s="186">
        <v>8000</v>
      </c>
      <c r="Y6" s="187">
        <f>IFERROR(X6/P6,"-")</f>
        <v>1333.3333333333</v>
      </c>
      <c r="Z6" s="187">
        <f>IFERROR(X6/V6,"-")</f>
        <v>8000</v>
      </c>
      <c r="AA6" s="188">
        <f>SUM(X6:X7)-SUM(J6:J7)</f>
        <v>24000</v>
      </c>
      <c r="AB6" s="85">
        <f>SUM(X6:X7)/SUM(J6:J7)</f>
        <v>1.075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0.5</v>
      </c>
      <c r="BP6" s="121">
        <v>1</v>
      </c>
      <c r="BQ6" s="122">
        <f>IFERROR(BP6/BN6,"-")</f>
        <v>0.33333333333333</v>
      </c>
      <c r="BR6" s="123">
        <v>8000</v>
      </c>
      <c r="BS6" s="124">
        <f>IFERROR(BR6/BN6,"-")</f>
        <v>2666.6666666667</v>
      </c>
      <c r="BT6" s="125"/>
      <c r="BU6" s="125">
        <v>1</v>
      </c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8000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34</v>
      </c>
      <c r="L7" s="81">
        <v>22</v>
      </c>
      <c r="M7" s="81">
        <v>2</v>
      </c>
      <c r="N7" s="91">
        <v>9</v>
      </c>
      <c r="O7" s="92">
        <v>0</v>
      </c>
      <c r="P7" s="93">
        <f>N7+O7</f>
        <v>9</v>
      </c>
      <c r="Q7" s="82">
        <f>IFERROR(P7/M7,"-")</f>
        <v>4.5</v>
      </c>
      <c r="R7" s="81">
        <v>6</v>
      </c>
      <c r="S7" s="81">
        <v>2</v>
      </c>
      <c r="T7" s="82">
        <f>IFERROR(S7/(O7+P7),"-")</f>
        <v>0.22222222222222</v>
      </c>
      <c r="U7" s="182"/>
      <c r="V7" s="84">
        <v>4</v>
      </c>
      <c r="W7" s="82">
        <f>IF(P7=0,"-",V7/P7)</f>
        <v>0.44444444444444</v>
      </c>
      <c r="X7" s="186">
        <v>336000</v>
      </c>
      <c r="Y7" s="187">
        <f>IFERROR(X7/P7,"-")</f>
        <v>37333.333333333</v>
      </c>
      <c r="Z7" s="187">
        <f>IFERROR(X7/V7,"-")</f>
        <v>84000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4</v>
      </c>
      <c r="BO7" s="120">
        <f>IF(P7=0,"",IF(BN7=0,"",(BN7/P7)))</f>
        <v>0.44444444444444</v>
      </c>
      <c r="BP7" s="121">
        <v>2</v>
      </c>
      <c r="BQ7" s="122">
        <f>IFERROR(BP7/BN7,"-")</f>
        <v>0.5</v>
      </c>
      <c r="BR7" s="123">
        <v>300000</v>
      </c>
      <c r="BS7" s="124">
        <f>IFERROR(BR7/BN7,"-")</f>
        <v>75000</v>
      </c>
      <c r="BT7" s="125">
        <v>1</v>
      </c>
      <c r="BU7" s="125"/>
      <c r="BV7" s="125">
        <v>1</v>
      </c>
      <c r="BW7" s="126">
        <v>4</v>
      </c>
      <c r="BX7" s="127">
        <f>IF(P7=0,"",IF(BW7=0,"",(BW7/P7)))</f>
        <v>0.44444444444444</v>
      </c>
      <c r="BY7" s="128">
        <v>2</v>
      </c>
      <c r="BZ7" s="129">
        <f>IFERROR(BY7/BW7,"-")</f>
        <v>0.5</v>
      </c>
      <c r="CA7" s="130">
        <v>36000</v>
      </c>
      <c r="CB7" s="131">
        <f>IFERROR(CA7/BW7,"-")</f>
        <v>9000</v>
      </c>
      <c r="CC7" s="132"/>
      <c r="CD7" s="132"/>
      <c r="CE7" s="132">
        <v>2</v>
      </c>
      <c r="CF7" s="133">
        <v>1</v>
      </c>
      <c r="CG7" s="134">
        <f>IF(P7=0,"",IF(CF7=0,"",(CF7/P7)))</f>
        <v>0.11111111111111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4</v>
      </c>
      <c r="CP7" s="141">
        <v>336000</v>
      </c>
      <c r="CQ7" s="141">
        <v>290000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0.086666666666667</v>
      </c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 t="s">
        <v>73</v>
      </c>
      <c r="H8" s="90" t="s">
        <v>74</v>
      </c>
      <c r="I8" s="90"/>
      <c r="J8" s="188">
        <v>300000</v>
      </c>
      <c r="K8" s="81">
        <v>2</v>
      </c>
      <c r="L8" s="81">
        <v>0</v>
      </c>
      <c r="M8" s="81">
        <v>8</v>
      </c>
      <c r="N8" s="91">
        <v>2</v>
      </c>
      <c r="O8" s="92">
        <v>0</v>
      </c>
      <c r="P8" s="93">
        <f>N8+O8</f>
        <v>2</v>
      </c>
      <c r="Q8" s="82">
        <f>IFERROR(P8/M8,"-")</f>
        <v>0.25</v>
      </c>
      <c r="R8" s="81">
        <v>1</v>
      </c>
      <c r="S8" s="81">
        <v>1</v>
      </c>
      <c r="T8" s="82">
        <f>IFERROR(S8/(O8+P8),"-")</f>
        <v>0.5</v>
      </c>
      <c r="U8" s="182">
        <f>IFERROR(J8/SUM(P8:P21),"-")</f>
        <v>17647.058823529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SUM(X8:X21)-SUM(J8:J21)</f>
        <v>-274000</v>
      </c>
      <c r="AB8" s="85">
        <f>SUM(X8:X21)/SUM(J8:J21)</f>
        <v>0.086666666666667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 t="s">
        <v>71</v>
      </c>
      <c r="E9" s="203" t="s">
        <v>76</v>
      </c>
      <c r="F9" s="203" t="s">
        <v>64</v>
      </c>
      <c r="G9" s="203" t="s">
        <v>77</v>
      </c>
      <c r="H9" s="90" t="s">
        <v>74</v>
      </c>
      <c r="I9" s="90"/>
      <c r="J9" s="188"/>
      <c r="K9" s="81">
        <v>3</v>
      </c>
      <c r="L9" s="81">
        <v>0</v>
      </c>
      <c r="M9" s="81">
        <v>10</v>
      </c>
      <c r="N9" s="91">
        <v>1</v>
      </c>
      <c r="O9" s="92">
        <v>0</v>
      </c>
      <c r="P9" s="93">
        <f>N9+O9</f>
        <v>1</v>
      </c>
      <c r="Q9" s="82">
        <f>IFERROR(P9/M9,"-")</f>
        <v>0.1</v>
      </c>
      <c r="R9" s="81">
        <v>0</v>
      </c>
      <c r="S9" s="81">
        <v>1</v>
      </c>
      <c r="T9" s="82">
        <f>IFERROR(S9/(O9+P9),"-")</f>
        <v>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78</v>
      </c>
      <c r="C10" s="203"/>
      <c r="D10" s="203" t="s">
        <v>71</v>
      </c>
      <c r="E10" s="203" t="s">
        <v>79</v>
      </c>
      <c r="F10" s="203" t="s">
        <v>64</v>
      </c>
      <c r="G10" s="203" t="s">
        <v>80</v>
      </c>
      <c r="H10" s="90" t="s">
        <v>74</v>
      </c>
      <c r="I10" s="90"/>
      <c r="J10" s="188"/>
      <c r="K10" s="81">
        <v>1</v>
      </c>
      <c r="L10" s="81">
        <v>0</v>
      </c>
      <c r="M10" s="81">
        <v>6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 t="s">
        <v>71</v>
      </c>
      <c r="E11" s="203" t="s">
        <v>82</v>
      </c>
      <c r="F11" s="203" t="s">
        <v>64</v>
      </c>
      <c r="G11" s="203" t="s">
        <v>83</v>
      </c>
      <c r="H11" s="90" t="s">
        <v>74</v>
      </c>
      <c r="I11" s="90"/>
      <c r="J11" s="188"/>
      <c r="K11" s="81">
        <v>2</v>
      </c>
      <c r="L11" s="81">
        <v>0</v>
      </c>
      <c r="M11" s="81">
        <v>10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71</v>
      </c>
      <c r="E12" s="203" t="s">
        <v>72</v>
      </c>
      <c r="F12" s="203" t="s">
        <v>64</v>
      </c>
      <c r="G12" s="203" t="s">
        <v>85</v>
      </c>
      <c r="H12" s="90" t="s">
        <v>74</v>
      </c>
      <c r="I12" s="90"/>
      <c r="J12" s="188"/>
      <c r="K12" s="81">
        <v>1</v>
      </c>
      <c r="L12" s="81">
        <v>0</v>
      </c>
      <c r="M12" s="81">
        <v>15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 t="s">
        <v>71</v>
      </c>
      <c r="E13" s="203" t="s">
        <v>76</v>
      </c>
      <c r="F13" s="203" t="s">
        <v>64</v>
      </c>
      <c r="G13" s="203" t="s">
        <v>87</v>
      </c>
      <c r="H13" s="90" t="s">
        <v>74</v>
      </c>
      <c r="I13" s="90"/>
      <c r="J13" s="188"/>
      <c r="K13" s="81">
        <v>2</v>
      </c>
      <c r="L13" s="81">
        <v>0</v>
      </c>
      <c r="M13" s="81">
        <v>8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71</v>
      </c>
      <c r="E14" s="203" t="s">
        <v>79</v>
      </c>
      <c r="F14" s="203" t="s">
        <v>64</v>
      </c>
      <c r="G14" s="203" t="s">
        <v>89</v>
      </c>
      <c r="H14" s="90" t="s">
        <v>74</v>
      </c>
      <c r="I14" s="90"/>
      <c r="J14" s="188"/>
      <c r="K14" s="81">
        <v>2</v>
      </c>
      <c r="L14" s="81">
        <v>0</v>
      </c>
      <c r="M14" s="81">
        <v>3</v>
      </c>
      <c r="N14" s="91">
        <v>1</v>
      </c>
      <c r="O14" s="92">
        <v>0</v>
      </c>
      <c r="P14" s="93">
        <f>N14+O14</f>
        <v>1</v>
      </c>
      <c r="Q14" s="82">
        <f>IFERROR(P14/M14,"-")</f>
        <v>0.33333333333333</v>
      </c>
      <c r="R14" s="81">
        <v>0</v>
      </c>
      <c r="S14" s="81">
        <v>1</v>
      </c>
      <c r="T14" s="82">
        <f>IFERROR(S14/(O14+P14),"-")</f>
        <v>1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1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71</v>
      </c>
      <c r="E15" s="203" t="s">
        <v>82</v>
      </c>
      <c r="F15" s="203" t="s">
        <v>64</v>
      </c>
      <c r="G15" s="203" t="s">
        <v>91</v>
      </c>
      <c r="H15" s="90" t="s">
        <v>74</v>
      </c>
      <c r="I15" s="90"/>
      <c r="J15" s="188"/>
      <c r="K15" s="81">
        <v>2</v>
      </c>
      <c r="L15" s="81">
        <v>0</v>
      </c>
      <c r="M15" s="81">
        <v>14</v>
      </c>
      <c r="N15" s="91">
        <v>2</v>
      </c>
      <c r="O15" s="92">
        <v>0</v>
      </c>
      <c r="P15" s="93">
        <f>N15+O15</f>
        <v>2</v>
      </c>
      <c r="Q15" s="82">
        <f>IFERROR(P15/M15,"-")</f>
        <v>0.14285714285714</v>
      </c>
      <c r="R15" s="81">
        <v>2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92</v>
      </c>
      <c r="C16" s="203"/>
      <c r="D16" s="203" t="s">
        <v>71</v>
      </c>
      <c r="E16" s="203" t="s">
        <v>72</v>
      </c>
      <c r="F16" s="203" t="s">
        <v>64</v>
      </c>
      <c r="G16" s="203" t="s">
        <v>93</v>
      </c>
      <c r="H16" s="90" t="s">
        <v>74</v>
      </c>
      <c r="I16" s="90"/>
      <c r="J16" s="188"/>
      <c r="K16" s="81">
        <v>7</v>
      </c>
      <c r="L16" s="81">
        <v>0</v>
      </c>
      <c r="M16" s="81">
        <v>15</v>
      </c>
      <c r="N16" s="91">
        <v>3</v>
      </c>
      <c r="O16" s="92">
        <v>0</v>
      </c>
      <c r="P16" s="93">
        <f>N16+O16</f>
        <v>3</v>
      </c>
      <c r="Q16" s="82">
        <f>IFERROR(P16/M16,"-")</f>
        <v>0.2</v>
      </c>
      <c r="R16" s="81">
        <v>0</v>
      </c>
      <c r="S16" s="81">
        <v>3</v>
      </c>
      <c r="T16" s="82">
        <f>IFERROR(S16/(O16+P16),"-")</f>
        <v>1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0.33333333333333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0.33333333333333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94</v>
      </c>
      <c r="C17" s="203"/>
      <c r="D17" s="203" t="s">
        <v>71</v>
      </c>
      <c r="E17" s="203" t="s">
        <v>76</v>
      </c>
      <c r="F17" s="203" t="s">
        <v>64</v>
      </c>
      <c r="G17" s="203" t="s">
        <v>95</v>
      </c>
      <c r="H17" s="90" t="s">
        <v>74</v>
      </c>
      <c r="I17" s="90"/>
      <c r="J17" s="188"/>
      <c r="K17" s="81">
        <v>1</v>
      </c>
      <c r="L17" s="81">
        <v>0</v>
      </c>
      <c r="M17" s="81">
        <v>4</v>
      </c>
      <c r="N17" s="91">
        <v>0</v>
      </c>
      <c r="O17" s="92">
        <v>0</v>
      </c>
      <c r="P17" s="93">
        <f>N17+O17</f>
        <v>0</v>
      </c>
      <c r="Q17" s="82">
        <f>IFERROR(P17/M17,"-")</f>
        <v>0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96</v>
      </c>
      <c r="C18" s="203"/>
      <c r="D18" s="203" t="s">
        <v>71</v>
      </c>
      <c r="E18" s="203" t="s">
        <v>79</v>
      </c>
      <c r="F18" s="203" t="s">
        <v>64</v>
      </c>
      <c r="G18" s="203" t="s">
        <v>97</v>
      </c>
      <c r="H18" s="90" t="s">
        <v>74</v>
      </c>
      <c r="I18" s="90"/>
      <c r="J18" s="188"/>
      <c r="K18" s="81">
        <v>3</v>
      </c>
      <c r="L18" s="81">
        <v>0</v>
      </c>
      <c r="M18" s="81">
        <v>14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98</v>
      </c>
      <c r="C19" s="203"/>
      <c r="D19" s="203" t="s">
        <v>71</v>
      </c>
      <c r="E19" s="203" t="s">
        <v>82</v>
      </c>
      <c r="F19" s="203" t="s">
        <v>64</v>
      </c>
      <c r="G19" s="203" t="s">
        <v>99</v>
      </c>
      <c r="H19" s="90" t="s">
        <v>74</v>
      </c>
      <c r="I19" s="90"/>
      <c r="J19" s="188"/>
      <c r="K19" s="81">
        <v>3</v>
      </c>
      <c r="L19" s="81">
        <v>0</v>
      </c>
      <c r="M19" s="81">
        <v>20</v>
      </c>
      <c r="N19" s="91">
        <v>1</v>
      </c>
      <c r="O19" s="92">
        <v>0</v>
      </c>
      <c r="P19" s="93">
        <f>N19+O19</f>
        <v>1</v>
      </c>
      <c r="Q19" s="82">
        <f>IFERROR(P19/M19,"-")</f>
        <v>0.05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>
        <v>1</v>
      </c>
      <c r="AE19" s="95">
        <f>IF(P19=0,"",IF(AD19=0,"",(AD19/P19)))</f>
        <v>1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100</v>
      </c>
      <c r="C20" s="203"/>
      <c r="D20" s="203" t="s">
        <v>71</v>
      </c>
      <c r="E20" s="203" t="s">
        <v>72</v>
      </c>
      <c r="F20" s="203" t="s">
        <v>64</v>
      </c>
      <c r="G20" s="203" t="s">
        <v>101</v>
      </c>
      <c r="H20" s="90" t="s">
        <v>74</v>
      </c>
      <c r="I20" s="90"/>
      <c r="J20" s="188"/>
      <c r="K20" s="81">
        <v>0</v>
      </c>
      <c r="L20" s="81">
        <v>0</v>
      </c>
      <c r="M20" s="81">
        <v>10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102</v>
      </c>
      <c r="C21" s="203"/>
      <c r="D21" s="203" t="s">
        <v>103</v>
      </c>
      <c r="E21" s="203" t="s">
        <v>103</v>
      </c>
      <c r="F21" s="203" t="s">
        <v>69</v>
      </c>
      <c r="G21" s="203" t="s">
        <v>104</v>
      </c>
      <c r="H21" s="90"/>
      <c r="I21" s="90"/>
      <c r="J21" s="188"/>
      <c r="K21" s="81">
        <v>137</v>
      </c>
      <c r="L21" s="81">
        <v>38</v>
      </c>
      <c r="M21" s="81">
        <v>25</v>
      </c>
      <c r="N21" s="91">
        <v>7</v>
      </c>
      <c r="O21" s="92">
        <v>0</v>
      </c>
      <c r="P21" s="93">
        <f>N21+O21</f>
        <v>7</v>
      </c>
      <c r="Q21" s="82">
        <f>IFERROR(P21/M21,"-")</f>
        <v>0.28</v>
      </c>
      <c r="R21" s="81">
        <v>4</v>
      </c>
      <c r="S21" s="81">
        <v>1</v>
      </c>
      <c r="T21" s="82">
        <f>IFERROR(S21/(O21+P21),"-")</f>
        <v>0.14285714285714</v>
      </c>
      <c r="U21" s="182"/>
      <c r="V21" s="84">
        <v>2</v>
      </c>
      <c r="W21" s="82">
        <f>IF(P21=0,"-",V21/P21)</f>
        <v>0.28571428571429</v>
      </c>
      <c r="X21" s="186">
        <v>26000</v>
      </c>
      <c r="Y21" s="187">
        <f>IFERROR(X21/P21,"-")</f>
        <v>3714.2857142857</v>
      </c>
      <c r="Z21" s="187">
        <f>IFERROR(X21/V21,"-")</f>
        <v>13000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0.14285714285714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3</v>
      </c>
      <c r="BF21" s="113">
        <f>IF(P21=0,"",IF(BE21=0,"",(BE21/P21)))</f>
        <v>0.42857142857143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</v>
      </c>
      <c r="BO21" s="120">
        <f>IF(P21=0,"",IF(BN21=0,"",(BN21/P21)))</f>
        <v>0.14285714285714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2</v>
      </c>
      <c r="BX21" s="127">
        <f>IF(P21=0,"",IF(BW21=0,"",(BW21/P21)))</f>
        <v>0.28571428571429</v>
      </c>
      <c r="BY21" s="128">
        <v>2</v>
      </c>
      <c r="BZ21" s="129">
        <f>IFERROR(BY21/BW21,"-")</f>
        <v>1</v>
      </c>
      <c r="CA21" s="130">
        <v>26000</v>
      </c>
      <c r="CB21" s="131">
        <f>IFERROR(CA21/BW21,"-")</f>
        <v>13000</v>
      </c>
      <c r="CC21" s="132"/>
      <c r="CD21" s="132">
        <v>1</v>
      </c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26000</v>
      </c>
      <c r="CQ21" s="141">
        <v>18000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13.125</v>
      </c>
      <c r="B22" s="203" t="s">
        <v>105</v>
      </c>
      <c r="C22" s="203"/>
      <c r="D22" s="203" t="s">
        <v>106</v>
      </c>
      <c r="E22" s="203" t="s">
        <v>107</v>
      </c>
      <c r="F22" s="203" t="s">
        <v>64</v>
      </c>
      <c r="G22" s="203" t="s">
        <v>108</v>
      </c>
      <c r="H22" s="90" t="s">
        <v>109</v>
      </c>
      <c r="I22" s="90" t="s">
        <v>110</v>
      </c>
      <c r="J22" s="188">
        <v>200000</v>
      </c>
      <c r="K22" s="81">
        <v>13</v>
      </c>
      <c r="L22" s="81">
        <v>0</v>
      </c>
      <c r="M22" s="81">
        <v>50</v>
      </c>
      <c r="N22" s="91">
        <v>0</v>
      </c>
      <c r="O22" s="92">
        <v>0</v>
      </c>
      <c r="P22" s="93">
        <f>N22+O22</f>
        <v>0</v>
      </c>
      <c r="Q22" s="82">
        <f>IFERROR(P22/M22,"-")</f>
        <v>0</v>
      </c>
      <c r="R22" s="81">
        <v>0</v>
      </c>
      <c r="S22" s="81">
        <v>0</v>
      </c>
      <c r="T22" s="82" t="str">
        <f>IFERROR(S22/(O22+P22),"-")</f>
        <v>-</v>
      </c>
      <c r="U22" s="182">
        <f>IFERROR(J22/SUM(P22:P27),"-")</f>
        <v>6250</v>
      </c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>
        <f>SUM(X22:X27)-SUM(J22:J27)</f>
        <v>2425000</v>
      </c>
      <c r="AB22" s="85">
        <f>SUM(X22:X27)/SUM(J22:J27)</f>
        <v>13.125</v>
      </c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111</v>
      </c>
      <c r="C23" s="203"/>
      <c r="D23" s="203" t="s">
        <v>112</v>
      </c>
      <c r="E23" s="203" t="s">
        <v>63</v>
      </c>
      <c r="F23" s="203" t="s">
        <v>64</v>
      </c>
      <c r="G23" s="203"/>
      <c r="H23" s="90" t="s">
        <v>109</v>
      </c>
      <c r="I23" s="90"/>
      <c r="J23" s="188"/>
      <c r="K23" s="81">
        <v>3</v>
      </c>
      <c r="L23" s="81">
        <v>0</v>
      </c>
      <c r="M23" s="81">
        <v>18</v>
      </c>
      <c r="N23" s="91">
        <v>2</v>
      </c>
      <c r="O23" s="92">
        <v>0</v>
      </c>
      <c r="P23" s="93">
        <f>N23+O23</f>
        <v>2</v>
      </c>
      <c r="Q23" s="82">
        <f>IFERROR(P23/M23,"-")</f>
        <v>0.11111111111111</v>
      </c>
      <c r="R23" s="81">
        <v>0</v>
      </c>
      <c r="S23" s="81">
        <v>1</v>
      </c>
      <c r="T23" s="82">
        <f>IFERROR(S23/(O23+P23),"-")</f>
        <v>0.5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113</v>
      </c>
      <c r="C24" s="203"/>
      <c r="D24" s="203" t="s">
        <v>114</v>
      </c>
      <c r="E24" s="203" t="s">
        <v>115</v>
      </c>
      <c r="F24" s="203" t="s">
        <v>64</v>
      </c>
      <c r="G24" s="203"/>
      <c r="H24" s="90" t="s">
        <v>109</v>
      </c>
      <c r="I24" s="90"/>
      <c r="J24" s="188"/>
      <c r="K24" s="81">
        <v>9</v>
      </c>
      <c r="L24" s="81">
        <v>0</v>
      </c>
      <c r="M24" s="81">
        <v>32</v>
      </c>
      <c r="N24" s="91">
        <v>3</v>
      </c>
      <c r="O24" s="92">
        <v>0</v>
      </c>
      <c r="P24" s="93">
        <f>N24+O24</f>
        <v>3</v>
      </c>
      <c r="Q24" s="82">
        <f>IFERROR(P24/M24,"-")</f>
        <v>0.09375</v>
      </c>
      <c r="R24" s="81">
        <v>1</v>
      </c>
      <c r="S24" s="81">
        <v>1</v>
      </c>
      <c r="T24" s="82">
        <f>IFERROR(S24/(O24+P24),"-")</f>
        <v>0.33333333333333</v>
      </c>
      <c r="U24" s="182"/>
      <c r="V24" s="84">
        <v>1</v>
      </c>
      <c r="W24" s="82">
        <f>IF(P24=0,"-",V24/P24)</f>
        <v>0.33333333333333</v>
      </c>
      <c r="X24" s="186">
        <v>28000</v>
      </c>
      <c r="Y24" s="187">
        <f>IFERROR(X24/P24,"-")</f>
        <v>9333.3333333333</v>
      </c>
      <c r="Z24" s="187">
        <f>IFERROR(X24/V24,"-")</f>
        <v>28000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0.33333333333333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0.33333333333333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0.33333333333333</v>
      </c>
      <c r="BY24" s="128">
        <v>1</v>
      </c>
      <c r="BZ24" s="129">
        <f>IFERROR(BY24/BW24,"-")</f>
        <v>1</v>
      </c>
      <c r="CA24" s="130">
        <v>28000</v>
      </c>
      <c r="CB24" s="131">
        <f>IFERROR(CA24/BW24,"-")</f>
        <v>28000</v>
      </c>
      <c r="CC24" s="132"/>
      <c r="CD24" s="132"/>
      <c r="CE24" s="132">
        <v>1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28000</v>
      </c>
      <c r="CQ24" s="141">
        <v>28000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116</v>
      </c>
      <c r="C25" s="203"/>
      <c r="D25" s="203" t="s">
        <v>117</v>
      </c>
      <c r="E25" s="203" t="s">
        <v>118</v>
      </c>
      <c r="F25" s="203" t="s">
        <v>64</v>
      </c>
      <c r="G25" s="203"/>
      <c r="H25" s="90" t="s">
        <v>109</v>
      </c>
      <c r="I25" s="90"/>
      <c r="J25" s="188"/>
      <c r="K25" s="81">
        <v>9</v>
      </c>
      <c r="L25" s="81">
        <v>0</v>
      </c>
      <c r="M25" s="81">
        <v>33</v>
      </c>
      <c r="N25" s="91">
        <v>1</v>
      </c>
      <c r="O25" s="92">
        <v>0</v>
      </c>
      <c r="P25" s="93">
        <f>N25+O25</f>
        <v>1</v>
      </c>
      <c r="Q25" s="82">
        <f>IFERROR(P25/M25,"-")</f>
        <v>0.03030303030303</v>
      </c>
      <c r="R25" s="81">
        <v>0</v>
      </c>
      <c r="S25" s="81">
        <v>1</v>
      </c>
      <c r="T25" s="82">
        <f>IFERROR(S25/(O25+P25),"-")</f>
        <v>1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1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119</v>
      </c>
      <c r="C26" s="203"/>
      <c r="D26" s="203" t="s">
        <v>120</v>
      </c>
      <c r="E26" s="203" t="s">
        <v>121</v>
      </c>
      <c r="F26" s="203" t="s">
        <v>64</v>
      </c>
      <c r="G26" s="203"/>
      <c r="H26" s="90" t="s">
        <v>109</v>
      </c>
      <c r="I26" s="90"/>
      <c r="J26" s="188"/>
      <c r="K26" s="81">
        <v>4</v>
      </c>
      <c r="L26" s="81">
        <v>0</v>
      </c>
      <c r="M26" s="81">
        <v>37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122</v>
      </c>
      <c r="C27" s="203"/>
      <c r="D27" s="203" t="s">
        <v>103</v>
      </c>
      <c r="E27" s="203" t="s">
        <v>103</v>
      </c>
      <c r="F27" s="203" t="s">
        <v>69</v>
      </c>
      <c r="G27" s="203"/>
      <c r="H27" s="90"/>
      <c r="I27" s="90"/>
      <c r="J27" s="188"/>
      <c r="K27" s="81">
        <v>152</v>
      </c>
      <c r="L27" s="81">
        <v>92</v>
      </c>
      <c r="M27" s="81">
        <v>39</v>
      </c>
      <c r="N27" s="91">
        <v>26</v>
      </c>
      <c r="O27" s="92">
        <v>0</v>
      </c>
      <c r="P27" s="93">
        <f>N27+O27</f>
        <v>26</v>
      </c>
      <c r="Q27" s="82">
        <f>IFERROR(P27/M27,"-")</f>
        <v>0.66666666666667</v>
      </c>
      <c r="R27" s="81">
        <v>15</v>
      </c>
      <c r="S27" s="81">
        <v>8</v>
      </c>
      <c r="T27" s="82">
        <f>IFERROR(S27/(O27+P27),"-")</f>
        <v>0.30769230769231</v>
      </c>
      <c r="U27" s="182"/>
      <c r="V27" s="84">
        <v>14</v>
      </c>
      <c r="W27" s="82">
        <f>IF(P27=0,"-",V27/P27)</f>
        <v>0.53846153846154</v>
      </c>
      <c r="X27" s="186">
        <v>2597000</v>
      </c>
      <c r="Y27" s="187">
        <f>IFERROR(X27/P27,"-")</f>
        <v>99884.615384615</v>
      </c>
      <c r="Z27" s="187">
        <f>IFERROR(X27/V27,"-")</f>
        <v>185500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0.076923076923077</v>
      </c>
      <c r="BG27" s="112">
        <v>1</v>
      </c>
      <c r="BH27" s="114">
        <f>IFERROR(BG27/BE27,"-")</f>
        <v>0.5</v>
      </c>
      <c r="BI27" s="115">
        <v>15000</v>
      </c>
      <c r="BJ27" s="116">
        <f>IFERROR(BI27/BE27,"-")</f>
        <v>7500</v>
      </c>
      <c r="BK27" s="117"/>
      <c r="BL27" s="117"/>
      <c r="BM27" s="117">
        <v>1</v>
      </c>
      <c r="BN27" s="119">
        <v>9</v>
      </c>
      <c r="BO27" s="120">
        <f>IF(P27=0,"",IF(BN27=0,"",(BN27/P27)))</f>
        <v>0.34615384615385</v>
      </c>
      <c r="BP27" s="121">
        <v>4</v>
      </c>
      <c r="BQ27" s="122">
        <f>IFERROR(BP27/BN27,"-")</f>
        <v>0.44444444444444</v>
      </c>
      <c r="BR27" s="123">
        <v>1321000</v>
      </c>
      <c r="BS27" s="124">
        <f>IFERROR(BR27/BN27,"-")</f>
        <v>146777.77777778</v>
      </c>
      <c r="BT27" s="125"/>
      <c r="BU27" s="125">
        <v>1</v>
      </c>
      <c r="BV27" s="125">
        <v>3</v>
      </c>
      <c r="BW27" s="126">
        <v>12</v>
      </c>
      <c r="BX27" s="127">
        <f>IF(P27=0,"",IF(BW27=0,"",(BW27/P27)))</f>
        <v>0.46153846153846</v>
      </c>
      <c r="BY27" s="128">
        <v>6</v>
      </c>
      <c r="BZ27" s="129">
        <f>IFERROR(BY27/BW27,"-")</f>
        <v>0.5</v>
      </c>
      <c r="CA27" s="130">
        <v>910000</v>
      </c>
      <c r="CB27" s="131">
        <f>IFERROR(CA27/BW27,"-")</f>
        <v>75833.333333333</v>
      </c>
      <c r="CC27" s="132">
        <v>1</v>
      </c>
      <c r="CD27" s="132"/>
      <c r="CE27" s="132">
        <v>5</v>
      </c>
      <c r="CF27" s="133">
        <v>3</v>
      </c>
      <c r="CG27" s="134">
        <f>IF(P27=0,"",IF(CF27=0,"",(CF27/P27)))</f>
        <v>0.11538461538462</v>
      </c>
      <c r="CH27" s="135">
        <v>3</v>
      </c>
      <c r="CI27" s="136">
        <f>IFERROR(CH27/CF27,"-")</f>
        <v>1</v>
      </c>
      <c r="CJ27" s="137">
        <v>351000</v>
      </c>
      <c r="CK27" s="138">
        <f>IFERROR(CJ27/CF27,"-")</f>
        <v>117000</v>
      </c>
      <c r="CL27" s="139">
        <v>1</v>
      </c>
      <c r="CM27" s="139"/>
      <c r="CN27" s="139">
        <v>2</v>
      </c>
      <c r="CO27" s="140">
        <v>14</v>
      </c>
      <c r="CP27" s="141">
        <v>2597000</v>
      </c>
      <c r="CQ27" s="141">
        <v>1060000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2.6066666666667</v>
      </c>
      <c r="B28" s="203" t="s">
        <v>123</v>
      </c>
      <c r="C28" s="203"/>
      <c r="D28" s="203" t="s">
        <v>106</v>
      </c>
      <c r="E28" s="203" t="s">
        <v>107</v>
      </c>
      <c r="F28" s="203" t="s">
        <v>64</v>
      </c>
      <c r="G28" s="203" t="s">
        <v>124</v>
      </c>
      <c r="H28" s="90" t="s">
        <v>125</v>
      </c>
      <c r="I28" s="90" t="s">
        <v>67</v>
      </c>
      <c r="J28" s="188">
        <v>150000</v>
      </c>
      <c r="K28" s="81">
        <v>9</v>
      </c>
      <c r="L28" s="81">
        <v>0</v>
      </c>
      <c r="M28" s="81">
        <v>56</v>
      </c>
      <c r="N28" s="91">
        <v>6</v>
      </c>
      <c r="O28" s="92">
        <v>0</v>
      </c>
      <c r="P28" s="93">
        <f>N28+O28</f>
        <v>6</v>
      </c>
      <c r="Q28" s="82">
        <f>IFERROR(P28/M28,"-")</f>
        <v>0.10714285714286</v>
      </c>
      <c r="R28" s="81">
        <v>1</v>
      </c>
      <c r="S28" s="81">
        <v>5</v>
      </c>
      <c r="T28" s="82">
        <f>IFERROR(S28/(O28+P28),"-")</f>
        <v>0.83333333333333</v>
      </c>
      <c r="U28" s="182">
        <f>IFERROR(J28/SUM(P28:P29),"-")</f>
        <v>11538.461538462</v>
      </c>
      <c r="V28" s="84">
        <v>1</v>
      </c>
      <c r="W28" s="82">
        <f>IF(P28=0,"-",V28/P28)</f>
        <v>0.16666666666667</v>
      </c>
      <c r="X28" s="186">
        <v>35000</v>
      </c>
      <c r="Y28" s="187">
        <f>IFERROR(X28/P28,"-")</f>
        <v>5833.3333333333</v>
      </c>
      <c r="Z28" s="187">
        <f>IFERROR(X28/V28,"-")</f>
        <v>35000</v>
      </c>
      <c r="AA28" s="188">
        <f>SUM(X28:X29)-SUM(J28:J29)</f>
        <v>241000</v>
      </c>
      <c r="AB28" s="85">
        <f>SUM(X28:X29)/SUM(J28:J29)</f>
        <v>2.6066666666667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3</v>
      </c>
      <c r="BF28" s="113">
        <f>IF(P28=0,"",IF(BE28=0,"",(BE28/P28)))</f>
        <v>0.5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2</v>
      </c>
      <c r="BO28" s="120">
        <f>IF(P28=0,"",IF(BN28=0,"",(BN28/P28)))</f>
        <v>0.33333333333333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0.16666666666667</v>
      </c>
      <c r="BY28" s="128">
        <v>1</v>
      </c>
      <c r="BZ28" s="129">
        <f>IFERROR(BY28/BW28,"-")</f>
        <v>1</v>
      </c>
      <c r="CA28" s="130">
        <v>35000</v>
      </c>
      <c r="CB28" s="131">
        <f>IFERROR(CA28/BW28,"-")</f>
        <v>35000</v>
      </c>
      <c r="CC28" s="132"/>
      <c r="CD28" s="132"/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35000</v>
      </c>
      <c r="CQ28" s="141">
        <v>35000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126</v>
      </c>
      <c r="C29" s="203"/>
      <c r="D29" s="203" t="s">
        <v>106</v>
      </c>
      <c r="E29" s="203" t="s">
        <v>107</v>
      </c>
      <c r="F29" s="203" t="s">
        <v>69</v>
      </c>
      <c r="G29" s="203"/>
      <c r="H29" s="90"/>
      <c r="I29" s="90"/>
      <c r="J29" s="188"/>
      <c r="K29" s="81">
        <v>23</v>
      </c>
      <c r="L29" s="81">
        <v>17</v>
      </c>
      <c r="M29" s="81">
        <v>8</v>
      </c>
      <c r="N29" s="91">
        <v>7</v>
      </c>
      <c r="O29" s="92">
        <v>0</v>
      </c>
      <c r="P29" s="93">
        <f>N29+O29</f>
        <v>7</v>
      </c>
      <c r="Q29" s="82">
        <f>IFERROR(P29/M29,"-")</f>
        <v>0.875</v>
      </c>
      <c r="R29" s="81">
        <v>6</v>
      </c>
      <c r="S29" s="81">
        <v>1</v>
      </c>
      <c r="T29" s="82">
        <f>IFERROR(S29/(O29+P29),"-")</f>
        <v>0.14285714285714</v>
      </c>
      <c r="U29" s="182"/>
      <c r="V29" s="84">
        <v>2</v>
      </c>
      <c r="W29" s="82">
        <f>IF(P29=0,"-",V29/P29)</f>
        <v>0.28571428571429</v>
      </c>
      <c r="X29" s="186">
        <v>356000</v>
      </c>
      <c r="Y29" s="187">
        <f>IFERROR(X29/P29,"-")</f>
        <v>50857.142857143</v>
      </c>
      <c r="Z29" s="187">
        <f>IFERROR(X29/V29,"-")</f>
        <v>178000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3</v>
      </c>
      <c r="BO29" s="120">
        <f>IF(P29=0,"",IF(BN29=0,"",(BN29/P29)))</f>
        <v>0.42857142857143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3</v>
      </c>
      <c r="BX29" s="127">
        <f>IF(P29=0,"",IF(BW29=0,"",(BW29/P29)))</f>
        <v>0.42857142857143</v>
      </c>
      <c r="BY29" s="128">
        <v>1</v>
      </c>
      <c r="BZ29" s="129">
        <f>IFERROR(BY29/BW29,"-")</f>
        <v>0.33333333333333</v>
      </c>
      <c r="CA29" s="130">
        <v>13000</v>
      </c>
      <c r="CB29" s="131">
        <f>IFERROR(CA29/BW29,"-")</f>
        <v>4333.3333333333</v>
      </c>
      <c r="CC29" s="132"/>
      <c r="CD29" s="132"/>
      <c r="CE29" s="132">
        <v>1</v>
      </c>
      <c r="CF29" s="133">
        <v>1</v>
      </c>
      <c r="CG29" s="134">
        <f>IF(P29=0,"",IF(CF29=0,"",(CF29/P29)))</f>
        <v>0.14285714285714</v>
      </c>
      <c r="CH29" s="135">
        <v>1</v>
      </c>
      <c r="CI29" s="136">
        <f>IFERROR(CH29/CF29,"-")</f>
        <v>1</v>
      </c>
      <c r="CJ29" s="137">
        <v>343000</v>
      </c>
      <c r="CK29" s="138">
        <f>IFERROR(CJ29/CF29,"-")</f>
        <v>343000</v>
      </c>
      <c r="CL29" s="139"/>
      <c r="CM29" s="139"/>
      <c r="CN29" s="139">
        <v>1</v>
      </c>
      <c r="CO29" s="140">
        <v>2</v>
      </c>
      <c r="CP29" s="141">
        <v>356000</v>
      </c>
      <c r="CQ29" s="141">
        <v>343000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80">
        <f>AB30</f>
        <v>0.4</v>
      </c>
      <c r="B30" s="203" t="s">
        <v>127</v>
      </c>
      <c r="C30" s="203"/>
      <c r="D30" s="203" t="s">
        <v>112</v>
      </c>
      <c r="E30" s="203" t="s">
        <v>63</v>
      </c>
      <c r="F30" s="203" t="s">
        <v>64</v>
      </c>
      <c r="G30" s="203" t="s">
        <v>124</v>
      </c>
      <c r="H30" s="90" t="s">
        <v>128</v>
      </c>
      <c r="I30" s="90" t="s">
        <v>129</v>
      </c>
      <c r="J30" s="188">
        <v>90000</v>
      </c>
      <c r="K30" s="81">
        <v>8</v>
      </c>
      <c r="L30" s="81">
        <v>0</v>
      </c>
      <c r="M30" s="81">
        <v>28</v>
      </c>
      <c r="N30" s="91">
        <v>7</v>
      </c>
      <c r="O30" s="92">
        <v>0</v>
      </c>
      <c r="P30" s="93">
        <f>N30+O30</f>
        <v>7</v>
      </c>
      <c r="Q30" s="82">
        <f>IFERROR(P30/M30,"-")</f>
        <v>0.25</v>
      </c>
      <c r="R30" s="81">
        <v>3</v>
      </c>
      <c r="S30" s="81">
        <v>1</v>
      </c>
      <c r="T30" s="82">
        <f>IFERROR(S30/(O30+P30),"-")</f>
        <v>0.14285714285714</v>
      </c>
      <c r="U30" s="182">
        <f>IFERROR(J30/SUM(P30:P31),"-")</f>
        <v>10000</v>
      </c>
      <c r="V30" s="84">
        <v>1</v>
      </c>
      <c r="W30" s="82">
        <f>IF(P30=0,"-",V30/P30)</f>
        <v>0.14285714285714</v>
      </c>
      <c r="X30" s="186">
        <v>3000</v>
      </c>
      <c r="Y30" s="187">
        <f>IFERROR(X30/P30,"-")</f>
        <v>428.57142857143</v>
      </c>
      <c r="Z30" s="187">
        <f>IFERROR(X30/V30,"-")</f>
        <v>3000</v>
      </c>
      <c r="AA30" s="188">
        <f>SUM(X30:X31)-SUM(J30:J31)</f>
        <v>-54000</v>
      </c>
      <c r="AB30" s="85">
        <f>SUM(X30:X31)/SUM(J30:J31)</f>
        <v>0.4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0.14285714285714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3</v>
      </c>
      <c r="BF30" s="113">
        <f>IF(P30=0,"",IF(BE30=0,"",(BE30/P30)))</f>
        <v>0.42857142857143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3</v>
      </c>
      <c r="BO30" s="120">
        <f>IF(P30=0,"",IF(BN30=0,"",(BN30/P30)))</f>
        <v>0.42857142857143</v>
      </c>
      <c r="BP30" s="121">
        <v>1</v>
      </c>
      <c r="BQ30" s="122">
        <f>IFERROR(BP30/BN30,"-")</f>
        <v>0.33333333333333</v>
      </c>
      <c r="BR30" s="123">
        <v>3000</v>
      </c>
      <c r="BS30" s="124">
        <f>IFERROR(BR30/BN30,"-")</f>
        <v>1000</v>
      </c>
      <c r="BT30" s="125">
        <v>1</v>
      </c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3000</v>
      </c>
      <c r="CQ30" s="141">
        <v>3000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130</v>
      </c>
      <c r="C31" s="203"/>
      <c r="D31" s="203" t="s">
        <v>112</v>
      </c>
      <c r="E31" s="203" t="s">
        <v>63</v>
      </c>
      <c r="F31" s="203" t="s">
        <v>69</v>
      </c>
      <c r="G31" s="203"/>
      <c r="H31" s="90"/>
      <c r="I31" s="90"/>
      <c r="J31" s="188"/>
      <c r="K31" s="81">
        <v>14</v>
      </c>
      <c r="L31" s="81">
        <v>11</v>
      </c>
      <c r="M31" s="81">
        <v>8</v>
      </c>
      <c r="N31" s="91">
        <v>2</v>
      </c>
      <c r="O31" s="92">
        <v>0</v>
      </c>
      <c r="P31" s="93">
        <f>N31+O31</f>
        <v>2</v>
      </c>
      <c r="Q31" s="82">
        <f>IFERROR(P31/M31,"-")</f>
        <v>0.25</v>
      </c>
      <c r="R31" s="81">
        <v>2</v>
      </c>
      <c r="S31" s="81">
        <v>0</v>
      </c>
      <c r="T31" s="82">
        <f>IFERROR(S31/(O31+P31),"-")</f>
        <v>0</v>
      </c>
      <c r="U31" s="182"/>
      <c r="V31" s="84">
        <v>1</v>
      </c>
      <c r="W31" s="82">
        <f>IF(P31=0,"-",V31/P31)</f>
        <v>0.5</v>
      </c>
      <c r="X31" s="186">
        <v>33000</v>
      </c>
      <c r="Y31" s="187">
        <f>IFERROR(X31/P31,"-")</f>
        <v>16500</v>
      </c>
      <c r="Z31" s="187">
        <f>IFERROR(X31/V31,"-")</f>
        <v>33000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0.5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>
        <v>1</v>
      </c>
      <c r="CG31" s="134">
        <f>IF(P31=0,"",IF(CF31=0,"",(CF31/P31)))</f>
        <v>0.5</v>
      </c>
      <c r="CH31" s="135">
        <v>1</v>
      </c>
      <c r="CI31" s="136">
        <f>IFERROR(CH31/CF31,"-")</f>
        <v>1</v>
      </c>
      <c r="CJ31" s="137">
        <v>33000</v>
      </c>
      <c r="CK31" s="138">
        <f>IFERROR(CJ31/CF31,"-")</f>
        <v>33000</v>
      </c>
      <c r="CL31" s="139"/>
      <c r="CM31" s="139"/>
      <c r="CN31" s="139">
        <v>1</v>
      </c>
      <c r="CO31" s="140">
        <v>1</v>
      </c>
      <c r="CP31" s="141">
        <v>33000</v>
      </c>
      <c r="CQ31" s="141">
        <v>33000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0.59</v>
      </c>
      <c r="B32" s="203" t="s">
        <v>131</v>
      </c>
      <c r="C32" s="203"/>
      <c r="D32" s="203" t="s">
        <v>132</v>
      </c>
      <c r="E32" s="203" t="s">
        <v>72</v>
      </c>
      <c r="F32" s="203" t="s">
        <v>64</v>
      </c>
      <c r="G32" s="203" t="s">
        <v>133</v>
      </c>
      <c r="H32" s="90" t="s">
        <v>134</v>
      </c>
      <c r="I32" s="90" t="s">
        <v>135</v>
      </c>
      <c r="J32" s="188">
        <v>400000</v>
      </c>
      <c r="K32" s="81">
        <v>8</v>
      </c>
      <c r="L32" s="81">
        <v>0</v>
      </c>
      <c r="M32" s="81">
        <v>44</v>
      </c>
      <c r="N32" s="91">
        <v>1</v>
      </c>
      <c r="O32" s="92">
        <v>0</v>
      </c>
      <c r="P32" s="93">
        <f>N32+O32</f>
        <v>1</v>
      </c>
      <c r="Q32" s="82">
        <f>IFERROR(P32/M32,"-")</f>
        <v>0.022727272727273</v>
      </c>
      <c r="R32" s="81">
        <v>0</v>
      </c>
      <c r="S32" s="81">
        <v>1</v>
      </c>
      <c r="T32" s="82">
        <f>IFERROR(S32/(O32+P32),"-")</f>
        <v>1</v>
      </c>
      <c r="U32" s="182">
        <f>IFERROR(J32/SUM(P32:P36),"-")</f>
        <v>14814.814814815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SUM(X32:X36)-SUM(J32:J36)</f>
        <v>-164000</v>
      </c>
      <c r="AB32" s="85">
        <f>SUM(X32:X36)/SUM(J32:J36)</f>
        <v>0.59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1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136</v>
      </c>
      <c r="C33" s="203"/>
      <c r="D33" s="203" t="s">
        <v>132</v>
      </c>
      <c r="E33" s="203" t="s">
        <v>76</v>
      </c>
      <c r="F33" s="203" t="s">
        <v>64</v>
      </c>
      <c r="G33" s="203"/>
      <c r="H33" s="90" t="s">
        <v>134</v>
      </c>
      <c r="I33" s="90"/>
      <c r="J33" s="188"/>
      <c r="K33" s="81">
        <v>6</v>
      </c>
      <c r="L33" s="81">
        <v>0</v>
      </c>
      <c r="M33" s="81">
        <v>65</v>
      </c>
      <c r="N33" s="91">
        <v>0</v>
      </c>
      <c r="O33" s="92">
        <v>0</v>
      </c>
      <c r="P33" s="93">
        <f>N33+O33</f>
        <v>0</v>
      </c>
      <c r="Q33" s="82">
        <f>IFERROR(P33/M33,"-")</f>
        <v>0</v>
      </c>
      <c r="R33" s="81">
        <v>0</v>
      </c>
      <c r="S33" s="81">
        <v>0</v>
      </c>
      <c r="T33" s="82" t="str">
        <f>IFERROR(S33/(O33+P33),"-")</f>
        <v>-</v>
      </c>
      <c r="U33" s="182"/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137</v>
      </c>
      <c r="C34" s="203"/>
      <c r="D34" s="203" t="s">
        <v>132</v>
      </c>
      <c r="E34" s="203" t="s">
        <v>79</v>
      </c>
      <c r="F34" s="203" t="s">
        <v>64</v>
      </c>
      <c r="G34" s="203"/>
      <c r="H34" s="90" t="s">
        <v>134</v>
      </c>
      <c r="I34" s="90"/>
      <c r="J34" s="188"/>
      <c r="K34" s="81">
        <v>13</v>
      </c>
      <c r="L34" s="81">
        <v>0</v>
      </c>
      <c r="M34" s="81">
        <v>52</v>
      </c>
      <c r="N34" s="91">
        <v>5</v>
      </c>
      <c r="O34" s="92">
        <v>0</v>
      </c>
      <c r="P34" s="93">
        <f>N34+O34</f>
        <v>5</v>
      </c>
      <c r="Q34" s="82">
        <f>IFERROR(P34/M34,"-")</f>
        <v>0.096153846153846</v>
      </c>
      <c r="R34" s="81">
        <v>2</v>
      </c>
      <c r="S34" s="81">
        <v>2</v>
      </c>
      <c r="T34" s="82">
        <f>IFERROR(S34/(O34+P34),"-")</f>
        <v>0.4</v>
      </c>
      <c r="U34" s="182"/>
      <c r="V34" s="84">
        <v>1</v>
      </c>
      <c r="W34" s="82">
        <f>IF(P34=0,"-",V34/P34)</f>
        <v>0.2</v>
      </c>
      <c r="X34" s="186">
        <v>3000</v>
      </c>
      <c r="Y34" s="187">
        <f>IFERROR(X34/P34,"-")</f>
        <v>600</v>
      </c>
      <c r="Z34" s="187">
        <f>IFERROR(X34/V34,"-")</f>
        <v>3000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2</v>
      </c>
      <c r="AN34" s="101">
        <f>IF(P34=0,"",IF(AM34=0,"",(AM34/P34)))</f>
        <v>0.4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>
        <v>1</v>
      </c>
      <c r="AW34" s="107">
        <f>IF(P34=0,"",IF(AV34=0,"",(AV34/P34)))</f>
        <v>0.2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2</v>
      </c>
      <c r="BO34" s="120">
        <f>IF(P34=0,"",IF(BN34=0,"",(BN34/P34)))</f>
        <v>0.4</v>
      </c>
      <c r="BP34" s="121">
        <v>1</v>
      </c>
      <c r="BQ34" s="122">
        <f>IFERROR(BP34/BN34,"-")</f>
        <v>0.5</v>
      </c>
      <c r="BR34" s="123">
        <v>3000</v>
      </c>
      <c r="BS34" s="124">
        <f>IFERROR(BR34/BN34,"-")</f>
        <v>1500</v>
      </c>
      <c r="BT34" s="125">
        <v>1</v>
      </c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3000</v>
      </c>
      <c r="CQ34" s="141">
        <v>3000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138</v>
      </c>
      <c r="C35" s="203"/>
      <c r="D35" s="203" t="s">
        <v>132</v>
      </c>
      <c r="E35" s="203" t="s">
        <v>139</v>
      </c>
      <c r="F35" s="203" t="s">
        <v>64</v>
      </c>
      <c r="G35" s="203"/>
      <c r="H35" s="90" t="s">
        <v>134</v>
      </c>
      <c r="I35" s="90"/>
      <c r="J35" s="188"/>
      <c r="K35" s="81">
        <v>16</v>
      </c>
      <c r="L35" s="81">
        <v>0</v>
      </c>
      <c r="M35" s="81">
        <v>72</v>
      </c>
      <c r="N35" s="91">
        <v>5</v>
      </c>
      <c r="O35" s="92">
        <v>0</v>
      </c>
      <c r="P35" s="93">
        <f>N35+O35</f>
        <v>5</v>
      </c>
      <c r="Q35" s="82">
        <f>IFERROR(P35/M35,"-")</f>
        <v>0.069444444444444</v>
      </c>
      <c r="R35" s="81">
        <v>3</v>
      </c>
      <c r="S35" s="81">
        <v>2</v>
      </c>
      <c r="T35" s="82">
        <f>IFERROR(S35/(O35+P35),"-")</f>
        <v>0.4</v>
      </c>
      <c r="U35" s="182"/>
      <c r="V35" s="84">
        <v>1</v>
      </c>
      <c r="W35" s="82">
        <f>IF(P35=0,"-",V35/P35)</f>
        <v>0.2</v>
      </c>
      <c r="X35" s="186">
        <v>3000</v>
      </c>
      <c r="Y35" s="187">
        <f>IFERROR(X35/P35,"-")</f>
        <v>600</v>
      </c>
      <c r="Z35" s="187">
        <f>IFERROR(X35/V35,"-")</f>
        <v>3000</v>
      </c>
      <c r="AA35" s="188"/>
      <c r="AB35" s="85"/>
      <c r="AC35" s="79"/>
      <c r="AD35" s="94">
        <v>1</v>
      </c>
      <c r="AE35" s="95">
        <f>IF(P35=0,"",IF(AD35=0,"",(AD35/P35)))</f>
        <v>0.2</v>
      </c>
      <c r="AF35" s="94"/>
      <c r="AG35" s="96">
        <f>IFERROR(AF35/AD35,"-")</f>
        <v>0</v>
      </c>
      <c r="AH35" s="97"/>
      <c r="AI35" s="98">
        <f>IFERROR(AH35/AD35,"-")</f>
        <v>0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0.2</v>
      </c>
      <c r="AX35" s="106">
        <v>1</v>
      </c>
      <c r="AY35" s="108">
        <f>IFERROR(AX35/AV35,"-")</f>
        <v>1</v>
      </c>
      <c r="AZ35" s="109">
        <v>3000</v>
      </c>
      <c r="BA35" s="110">
        <f>IFERROR(AZ35/AV35,"-")</f>
        <v>3000</v>
      </c>
      <c r="BB35" s="111">
        <v>1</v>
      </c>
      <c r="BC35" s="111"/>
      <c r="BD35" s="111"/>
      <c r="BE35" s="112">
        <v>1</v>
      </c>
      <c r="BF35" s="113">
        <f>IF(P35=0,"",IF(BE35=0,"",(BE35/P35)))</f>
        <v>0.2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</v>
      </c>
      <c r="BO35" s="120">
        <f>IF(P35=0,"",IF(BN35=0,"",(BN35/P35)))</f>
        <v>0.2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0.2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3000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140</v>
      </c>
      <c r="C36" s="203"/>
      <c r="D36" s="203" t="s">
        <v>103</v>
      </c>
      <c r="E36" s="203" t="s">
        <v>103</v>
      </c>
      <c r="F36" s="203" t="s">
        <v>69</v>
      </c>
      <c r="G36" s="203"/>
      <c r="H36" s="90"/>
      <c r="I36" s="90"/>
      <c r="J36" s="188"/>
      <c r="K36" s="81">
        <v>110</v>
      </c>
      <c r="L36" s="81">
        <v>75</v>
      </c>
      <c r="M36" s="81">
        <v>117</v>
      </c>
      <c r="N36" s="91">
        <v>16</v>
      </c>
      <c r="O36" s="92">
        <v>0</v>
      </c>
      <c r="P36" s="93">
        <f>N36+O36</f>
        <v>16</v>
      </c>
      <c r="Q36" s="82">
        <f>IFERROR(P36/M36,"-")</f>
        <v>0.13675213675214</v>
      </c>
      <c r="R36" s="81">
        <v>8</v>
      </c>
      <c r="S36" s="81">
        <v>3</v>
      </c>
      <c r="T36" s="82">
        <f>IFERROR(S36/(O36+P36),"-")</f>
        <v>0.1875</v>
      </c>
      <c r="U36" s="182"/>
      <c r="V36" s="84">
        <v>9</v>
      </c>
      <c r="W36" s="82">
        <f>IF(P36=0,"-",V36/P36)</f>
        <v>0.5625</v>
      </c>
      <c r="X36" s="186">
        <v>230000</v>
      </c>
      <c r="Y36" s="187">
        <f>IFERROR(X36/P36,"-")</f>
        <v>14375</v>
      </c>
      <c r="Z36" s="187">
        <f>IFERROR(X36/V36,"-")</f>
        <v>25555.555555556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0.0625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0.0625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7</v>
      </c>
      <c r="BO36" s="120">
        <f>IF(P36=0,"",IF(BN36=0,"",(BN36/P36)))</f>
        <v>0.4375</v>
      </c>
      <c r="BP36" s="121">
        <v>4</v>
      </c>
      <c r="BQ36" s="122">
        <f>IFERROR(BP36/BN36,"-")</f>
        <v>0.57142857142857</v>
      </c>
      <c r="BR36" s="123">
        <v>67000</v>
      </c>
      <c r="BS36" s="124">
        <f>IFERROR(BR36/BN36,"-")</f>
        <v>9571.4285714286</v>
      </c>
      <c r="BT36" s="125">
        <v>1</v>
      </c>
      <c r="BU36" s="125"/>
      <c r="BV36" s="125">
        <v>3</v>
      </c>
      <c r="BW36" s="126">
        <v>7</v>
      </c>
      <c r="BX36" s="127">
        <f>IF(P36=0,"",IF(BW36=0,"",(BW36/P36)))</f>
        <v>0.4375</v>
      </c>
      <c r="BY36" s="128">
        <v>5</v>
      </c>
      <c r="BZ36" s="129">
        <f>IFERROR(BY36/BW36,"-")</f>
        <v>0.71428571428571</v>
      </c>
      <c r="CA36" s="130">
        <v>163000</v>
      </c>
      <c r="CB36" s="131">
        <f>IFERROR(CA36/BW36,"-")</f>
        <v>23285.714285714</v>
      </c>
      <c r="CC36" s="132">
        <v>2</v>
      </c>
      <c r="CD36" s="132"/>
      <c r="CE36" s="132">
        <v>3</v>
      </c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9</v>
      </c>
      <c r="CP36" s="141">
        <v>230000</v>
      </c>
      <c r="CQ36" s="141">
        <v>111000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2.4</v>
      </c>
      <c r="B37" s="203" t="s">
        <v>141</v>
      </c>
      <c r="C37" s="203"/>
      <c r="D37" s="203" t="s">
        <v>106</v>
      </c>
      <c r="E37" s="203" t="s">
        <v>107</v>
      </c>
      <c r="F37" s="203" t="s">
        <v>64</v>
      </c>
      <c r="G37" s="203" t="s">
        <v>142</v>
      </c>
      <c r="H37" s="90" t="s">
        <v>134</v>
      </c>
      <c r="I37" s="90" t="s">
        <v>143</v>
      </c>
      <c r="J37" s="188">
        <v>200000</v>
      </c>
      <c r="K37" s="81">
        <v>9</v>
      </c>
      <c r="L37" s="81">
        <v>0</v>
      </c>
      <c r="M37" s="81">
        <v>47</v>
      </c>
      <c r="N37" s="91">
        <v>1</v>
      </c>
      <c r="O37" s="92">
        <v>0</v>
      </c>
      <c r="P37" s="93">
        <f>N37+O37</f>
        <v>1</v>
      </c>
      <c r="Q37" s="82">
        <f>IFERROR(P37/M37,"-")</f>
        <v>0.021276595744681</v>
      </c>
      <c r="R37" s="81">
        <v>0</v>
      </c>
      <c r="S37" s="81">
        <v>0</v>
      </c>
      <c r="T37" s="82">
        <f>IFERROR(S37/(O37+P37),"-")</f>
        <v>0</v>
      </c>
      <c r="U37" s="182">
        <f>IFERROR(J37/SUM(P37:P40),"-")</f>
        <v>11111.111111111</v>
      </c>
      <c r="V37" s="84">
        <v>1</v>
      </c>
      <c r="W37" s="82">
        <f>IF(P37=0,"-",V37/P37)</f>
        <v>1</v>
      </c>
      <c r="X37" s="186">
        <v>30000</v>
      </c>
      <c r="Y37" s="187">
        <f>IFERROR(X37/P37,"-")</f>
        <v>30000</v>
      </c>
      <c r="Z37" s="187">
        <f>IFERROR(X37/V37,"-")</f>
        <v>30000</v>
      </c>
      <c r="AA37" s="188">
        <f>SUM(X37:X40)-SUM(J37:J40)</f>
        <v>280000</v>
      </c>
      <c r="AB37" s="85">
        <f>SUM(X37:X40)/SUM(J37:J40)</f>
        <v>2.4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1</v>
      </c>
      <c r="BX37" s="127">
        <f>IF(P37=0,"",IF(BW37=0,"",(BW37/P37)))</f>
        <v>1</v>
      </c>
      <c r="BY37" s="128">
        <v>1</v>
      </c>
      <c r="BZ37" s="129">
        <f>IFERROR(BY37/BW37,"-")</f>
        <v>1</v>
      </c>
      <c r="CA37" s="130">
        <v>30000</v>
      </c>
      <c r="CB37" s="131">
        <f>IFERROR(CA37/BW37,"-")</f>
        <v>30000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30000</v>
      </c>
      <c r="CQ37" s="141">
        <v>30000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144</v>
      </c>
      <c r="C38" s="203"/>
      <c r="D38" s="203" t="s">
        <v>132</v>
      </c>
      <c r="E38" s="203" t="s">
        <v>79</v>
      </c>
      <c r="F38" s="203" t="s">
        <v>64</v>
      </c>
      <c r="G38" s="203"/>
      <c r="H38" s="90" t="s">
        <v>134</v>
      </c>
      <c r="I38" s="90" t="s">
        <v>145</v>
      </c>
      <c r="J38" s="188"/>
      <c r="K38" s="81">
        <v>10</v>
      </c>
      <c r="L38" s="81">
        <v>0</v>
      </c>
      <c r="M38" s="81">
        <v>31</v>
      </c>
      <c r="N38" s="91">
        <v>3</v>
      </c>
      <c r="O38" s="92">
        <v>0</v>
      </c>
      <c r="P38" s="93">
        <f>N38+O38</f>
        <v>3</v>
      </c>
      <c r="Q38" s="82">
        <f>IFERROR(P38/M38,"-")</f>
        <v>0.096774193548387</v>
      </c>
      <c r="R38" s="81">
        <v>1</v>
      </c>
      <c r="S38" s="81">
        <v>0</v>
      </c>
      <c r="T38" s="82">
        <f>IFERROR(S38/(O38+P38),"-")</f>
        <v>0</v>
      </c>
      <c r="U38" s="182"/>
      <c r="V38" s="84">
        <v>1</v>
      </c>
      <c r="W38" s="82">
        <f>IF(P38=0,"-",V38/P38)</f>
        <v>0.33333333333333</v>
      </c>
      <c r="X38" s="186">
        <v>10000</v>
      </c>
      <c r="Y38" s="187">
        <f>IFERROR(X38/P38,"-")</f>
        <v>3333.3333333333</v>
      </c>
      <c r="Z38" s="187">
        <f>IFERROR(X38/V38,"-")</f>
        <v>10000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0.33333333333333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2</v>
      </c>
      <c r="BO38" s="120">
        <f>IF(P38=0,"",IF(BN38=0,"",(BN38/P38)))</f>
        <v>0.66666666666667</v>
      </c>
      <c r="BP38" s="121">
        <v>1</v>
      </c>
      <c r="BQ38" s="122">
        <f>IFERROR(BP38/BN38,"-")</f>
        <v>0.5</v>
      </c>
      <c r="BR38" s="123">
        <v>10000</v>
      </c>
      <c r="BS38" s="124">
        <f>IFERROR(BR38/BN38,"-")</f>
        <v>5000</v>
      </c>
      <c r="BT38" s="125">
        <v>1</v>
      </c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10000</v>
      </c>
      <c r="CQ38" s="141">
        <v>10000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146</v>
      </c>
      <c r="C39" s="203"/>
      <c r="D39" s="203" t="s">
        <v>132</v>
      </c>
      <c r="E39" s="203" t="s">
        <v>82</v>
      </c>
      <c r="F39" s="203" t="s">
        <v>64</v>
      </c>
      <c r="G39" s="203"/>
      <c r="H39" s="90" t="s">
        <v>134</v>
      </c>
      <c r="I39" s="90" t="s">
        <v>147</v>
      </c>
      <c r="J39" s="188"/>
      <c r="K39" s="81">
        <v>6</v>
      </c>
      <c r="L39" s="81">
        <v>0</v>
      </c>
      <c r="M39" s="81">
        <v>30</v>
      </c>
      <c r="N39" s="91">
        <v>2</v>
      </c>
      <c r="O39" s="92">
        <v>0</v>
      </c>
      <c r="P39" s="93">
        <f>N39+O39</f>
        <v>2</v>
      </c>
      <c r="Q39" s="82">
        <f>IFERROR(P39/M39,"-")</f>
        <v>0.066666666666667</v>
      </c>
      <c r="R39" s="81">
        <v>1</v>
      </c>
      <c r="S39" s="81">
        <v>1</v>
      </c>
      <c r="T39" s="82">
        <f>IFERROR(S39/(O39+P39),"-")</f>
        <v>0.5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1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148</v>
      </c>
      <c r="C40" s="203"/>
      <c r="D40" s="203" t="s">
        <v>103</v>
      </c>
      <c r="E40" s="203" t="s">
        <v>103</v>
      </c>
      <c r="F40" s="203" t="s">
        <v>69</v>
      </c>
      <c r="G40" s="203"/>
      <c r="H40" s="90"/>
      <c r="I40" s="90"/>
      <c r="J40" s="188"/>
      <c r="K40" s="81">
        <v>254</v>
      </c>
      <c r="L40" s="81">
        <v>43</v>
      </c>
      <c r="M40" s="81">
        <v>21</v>
      </c>
      <c r="N40" s="91">
        <v>12</v>
      </c>
      <c r="O40" s="92">
        <v>0</v>
      </c>
      <c r="P40" s="93">
        <f>N40+O40</f>
        <v>12</v>
      </c>
      <c r="Q40" s="82">
        <f>IFERROR(P40/M40,"-")</f>
        <v>0.57142857142857</v>
      </c>
      <c r="R40" s="81">
        <v>6</v>
      </c>
      <c r="S40" s="81">
        <v>1</v>
      </c>
      <c r="T40" s="82">
        <f>IFERROR(S40/(O40+P40),"-")</f>
        <v>0.083333333333333</v>
      </c>
      <c r="U40" s="182"/>
      <c r="V40" s="84">
        <v>6</v>
      </c>
      <c r="W40" s="82">
        <f>IF(P40=0,"-",V40/P40)</f>
        <v>0.5</v>
      </c>
      <c r="X40" s="186">
        <v>440000</v>
      </c>
      <c r="Y40" s="187">
        <f>IFERROR(X40/P40,"-")</f>
        <v>36666.666666667</v>
      </c>
      <c r="Z40" s="187">
        <f>IFERROR(X40/V40,"-")</f>
        <v>73333.333333333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6</v>
      </c>
      <c r="BO40" s="120">
        <f>IF(P40=0,"",IF(BN40=0,"",(BN40/P40)))</f>
        <v>0.5</v>
      </c>
      <c r="BP40" s="121">
        <v>3</v>
      </c>
      <c r="BQ40" s="122">
        <f>IFERROR(BP40/BN40,"-")</f>
        <v>0.5</v>
      </c>
      <c r="BR40" s="123">
        <v>81000</v>
      </c>
      <c r="BS40" s="124">
        <f>IFERROR(BR40/BN40,"-")</f>
        <v>13500</v>
      </c>
      <c r="BT40" s="125"/>
      <c r="BU40" s="125">
        <v>1</v>
      </c>
      <c r="BV40" s="125">
        <v>2</v>
      </c>
      <c r="BW40" s="126">
        <v>4</v>
      </c>
      <c r="BX40" s="127">
        <f>IF(P40=0,"",IF(BW40=0,"",(BW40/P40)))</f>
        <v>0.33333333333333</v>
      </c>
      <c r="BY40" s="128">
        <v>2</v>
      </c>
      <c r="BZ40" s="129">
        <f>IFERROR(BY40/BW40,"-")</f>
        <v>0.5</v>
      </c>
      <c r="CA40" s="130">
        <v>283000</v>
      </c>
      <c r="CB40" s="131">
        <f>IFERROR(CA40/BW40,"-")</f>
        <v>70750</v>
      </c>
      <c r="CC40" s="132"/>
      <c r="CD40" s="132"/>
      <c r="CE40" s="132">
        <v>2</v>
      </c>
      <c r="CF40" s="133">
        <v>2</v>
      </c>
      <c r="CG40" s="134">
        <f>IF(P40=0,"",IF(CF40=0,"",(CF40/P40)))</f>
        <v>0.16666666666667</v>
      </c>
      <c r="CH40" s="135">
        <v>1</v>
      </c>
      <c r="CI40" s="136">
        <f>IFERROR(CH40/CF40,"-")</f>
        <v>0.5</v>
      </c>
      <c r="CJ40" s="137">
        <v>76000</v>
      </c>
      <c r="CK40" s="138">
        <f>IFERROR(CJ40/CF40,"-")</f>
        <v>38000</v>
      </c>
      <c r="CL40" s="139"/>
      <c r="CM40" s="139"/>
      <c r="CN40" s="139">
        <v>1</v>
      </c>
      <c r="CO40" s="140">
        <v>6</v>
      </c>
      <c r="CP40" s="141">
        <v>440000</v>
      </c>
      <c r="CQ40" s="141">
        <v>237000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30"/>
      <c r="B41" s="87"/>
      <c r="C41" s="88"/>
      <c r="D41" s="88"/>
      <c r="E41" s="88"/>
      <c r="F41" s="89"/>
      <c r="G41" s="90"/>
      <c r="H41" s="90"/>
      <c r="I41" s="90"/>
      <c r="J41" s="192"/>
      <c r="K41" s="34"/>
      <c r="L41" s="34"/>
      <c r="M41" s="31"/>
      <c r="N41" s="23"/>
      <c r="O41" s="23"/>
      <c r="P41" s="23"/>
      <c r="Q41" s="33"/>
      <c r="R41" s="32"/>
      <c r="S41" s="23"/>
      <c r="T41" s="32"/>
      <c r="U41" s="183"/>
      <c r="V41" s="25"/>
      <c r="W41" s="25"/>
      <c r="X41" s="189"/>
      <c r="Y41" s="189"/>
      <c r="Z41" s="189"/>
      <c r="AA41" s="189"/>
      <c r="AB41" s="33"/>
      <c r="AC41" s="59"/>
      <c r="AD41" s="63"/>
      <c r="AE41" s="64"/>
      <c r="AF41" s="63"/>
      <c r="AG41" s="67"/>
      <c r="AH41" s="68"/>
      <c r="AI41" s="69"/>
      <c r="AJ41" s="70"/>
      <c r="AK41" s="70"/>
      <c r="AL41" s="70"/>
      <c r="AM41" s="63"/>
      <c r="AN41" s="64"/>
      <c r="AO41" s="63"/>
      <c r="AP41" s="67"/>
      <c r="AQ41" s="68"/>
      <c r="AR41" s="69"/>
      <c r="AS41" s="70"/>
      <c r="AT41" s="70"/>
      <c r="AU41" s="70"/>
      <c r="AV41" s="63"/>
      <c r="AW41" s="64"/>
      <c r="AX41" s="63"/>
      <c r="AY41" s="67"/>
      <c r="AZ41" s="68"/>
      <c r="BA41" s="69"/>
      <c r="BB41" s="70"/>
      <c r="BC41" s="70"/>
      <c r="BD41" s="70"/>
      <c r="BE41" s="63"/>
      <c r="BF41" s="64"/>
      <c r="BG41" s="63"/>
      <c r="BH41" s="67"/>
      <c r="BI41" s="68"/>
      <c r="BJ41" s="69"/>
      <c r="BK41" s="70"/>
      <c r="BL41" s="70"/>
      <c r="BM41" s="70"/>
      <c r="BN41" s="65"/>
      <c r="BO41" s="66"/>
      <c r="BP41" s="63"/>
      <c r="BQ41" s="67"/>
      <c r="BR41" s="68"/>
      <c r="BS41" s="69"/>
      <c r="BT41" s="70"/>
      <c r="BU41" s="70"/>
      <c r="BV41" s="70"/>
      <c r="BW41" s="65"/>
      <c r="BX41" s="66"/>
      <c r="BY41" s="63"/>
      <c r="BZ41" s="67"/>
      <c r="CA41" s="68"/>
      <c r="CB41" s="69"/>
      <c r="CC41" s="70"/>
      <c r="CD41" s="70"/>
      <c r="CE41" s="70"/>
      <c r="CF41" s="65"/>
      <c r="CG41" s="66"/>
      <c r="CH41" s="63"/>
      <c r="CI41" s="67"/>
      <c r="CJ41" s="68"/>
      <c r="CK41" s="69"/>
      <c r="CL41" s="70"/>
      <c r="CM41" s="70"/>
      <c r="CN41" s="70"/>
      <c r="CO41" s="71"/>
      <c r="CP41" s="68"/>
      <c r="CQ41" s="68"/>
      <c r="CR41" s="68"/>
      <c r="CS41" s="72"/>
    </row>
    <row r="42" spans="1:98">
      <c r="A42" s="30"/>
      <c r="B42" s="37"/>
      <c r="C42" s="21"/>
      <c r="D42" s="21"/>
      <c r="E42" s="21"/>
      <c r="F42" s="22"/>
      <c r="G42" s="36"/>
      <c r="H42" s="36"/>
      <c r="I42" s="75"/>
      <c r="J42" s="193"/>
      <c r="K42" s="34"/>
      <c r="L42" s="34"/>
      <c r="M42" s="31"/>
      <c r="N42" s="23"/>
      <c r="O42" s="23"/>
      <c r="P42" s="23"/>
      <c r="Q42" s="33"/>
      <c r="R42" s="32"/>
      <c r="S42" s="23"/>
      <c r="T42" s="32"/>
      <c r="U42" s="183"/>
      <c r="V42" s="25"/>
      <c r="W42" s="25"/>
      <c r="X42" s="189"/>
      <c r="Y42" s="189"/>
      <c r="Z42" s="189"/>
      <c r="AA42" s="189"/>
      <c r="AB42" s="33"/>
      <c r="AC42" s="61"/>
      <c r="AD42" s="63"/>
      <c r="AE42" s="64"/>
      <c r="AF42" s="63"/>
      <c r="AG42" s="67"/>
      <c r="AH42" s="68"/>
      <c r="AI42" s="69"/>
      <c r="AJ42" s="70"/>
      <c r="AK42" s="70"/>
      <c r="AL42" s="70"/>
      <c r="AM42" s="63"/>
      <c r="AN42" s="64"/>
      <c r="AO42" s="63"/>
      <c r="AP42" s="67"/>
      <c r="AQ42" s="68"/>
      <c r="AR42" s="69"/>
      <c r="AS42" s="70"/>
      <c r="AT42" s="70"/>
      <c r="AU42" s="70"/>
      <c r="AV42" s="63"/>
      <c r="AW42" s="64"/>
      <c r="AX42" s="63"/>
      <c r="AY42" s="67"/>
      <c r="AZ42" s="68"/>
      <c r="BA42" s="69"/>
      <c r="BB42" s="70"/>
      <c r="BC42" s="70"/>
      <c r="BD42" s="70"/>
      <c r="BE42" s="63"/>
      <c r="BF42" s="64"/>
      <c r="BG42" s="63"/>
      <c r="BH42" s="67"/>
      <c r="BI42" s="68"/>
      <c r="BJ42" s="69"/>
      <c r="BK42" s="70"/>
      <c r="BL42" s="70"/>
      <c r="BM42" s="70"/>
      <c r="BN42" s="65"/>
      <c r="BO42" s="66"/>
      <c r="BP42" s="63"/>
      <c r="BQ42" s="67"/>
      <c r="BR42" s="68"/>
      <c r="BS42" s="69"/>
      <c r="BT42" s="70"/>
      <c r="BU42" s="70"/>
      <c r="BV42" s="70"/>
      <c r="BW42" s="65"/>
      <c r="BX42" s="66"/>
      <c r="BY42" s="63"/>
      <c r="BZ42" s="67"/>
      <c r="CA42" s="68"/>
      <c r="CB42" s="69"/>
      <c r="CC42" s="70"/>
      <c r="CD42" s="70"/>
      <c r="CE42" s="70"/>
      <c r="CF42" s="65"/>
      <c r="CG42" s="66"/>
      <c r="CH42" s="63"/>
      <c r="CI42" s="67"/>
      <c r="CJ42" s="68"/>
      <c r="CK42" s="69"/>
      <c r="CL42" s="70"/>
      <c r="CM42" s="70"/>
      <c r="CN42" s="70"/>
      <c r="CO42" s="71"/>
      <c r="CP42" s="68"/>
      <c r="CQ42" s="68"/>
      <c r="CR42" s="68"/>
      <c r="CS42" s="72"/>
    </row>
    <row r="43" spans="1:98">
      <c r="A43" s="19">
        <f>AB43</f>
        <v>2.4927710843373</v>
      </c>
      <c r="B43" s="39"/>
      <c r="C43" s="39"/>
      <c r="D43" s="39"/>
      <c r="E43" s="39"/>
      <c r="F43" s="39"/>
      <c r="G43" s="40" t="s">
        <v>149</v>
      </c>
      <c r="H43" s="40"/>
      <c r="I43" s="40"/>
      <c r="J43" s="190">
        <f>SUM(J6:J42)</f>
        <v>1660000</v>
      </c>
      <c r="K43" s="41">
        <f>SUM(K6:K42)</f>
        <v>894</v>
      </c>
      <c r="L43" s="41">
        <f>SUM(L6:L42)</f>
        <v>298</v>
      </c>
      <c r="M43" s="41">
        <f>SUM(M6:M42)</f>
        <v>1028</v>
      </c>
      <c r="N43" s="41">
        <f>SUM(N6:N42)</f>
        <v>131</v>
      </c>
      <c r="O43" s="41">
        <f>SUM(O6:O42)</f>
        <v>0</v>
      </c>
      <c r="P43" s="41">
        <f>SUM(P6:P42)</f>
        <v>131</v>
      </c>
      <c r="Q43" s="42">
        <f>IFERROR(P43/M43,"-")</f>
        <v>0.12743190661479</v>
      </c>
      <c r="R43" s="78">
        <f>SUM(R6:R42)</f>
        <v>64</v>
      </c>
      <c r="S43" s="78">
        <f>SUM(S6:S42)</f>
        <v>39</v>
      </c>
      <c r="T43" s="42">
        <f>IFERROR(R43/P43,"-")</f>
        <v>0.48854961832061</v>
      </c>
      <c r="U43" s="184">
        <f>IFERROR(J43/P43,"-")</f>
        <v>12671.755725191</v>
      </c>
      <c r="V43" s="44">
        <f>SUM(V6:V42)</f>
        <v>46</v>
      </c>
      <c r="W43" s="42">
        <f>IFERROR(V43/P43,"-")</f>
        <v>0.35114503816794</v>
      </c>
      <c r="X43" s="190">
        <f>SUM(X6:X42)</f>
        <v>4138000</v>
      </c>
      <c r="Y43" s="190">
        <f>IFERROR(X43/P43,"-")</f>
        <v>31587.786259542</v>
      </c>
      <c r="Z43" s="190">
        <f>IFERROR(X43/V43,"-")</f>
        <v>89956.52173913</v>
      </c>
      <c r="AA43" s="190">
        <f>X43-J43</f>
        <v>2478000</v>
      </c>
      <c r="AB43" s="47">
        <f>X43/J43</f>
        <v>2.4927710843373</v>
      </c>
      <c r="AC43" s="60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21"/>
    <mergeCell ref="J8:J21"/>
    <mergeCell ref="U8:U21"/>
    <mergeCell ref="AA8:AA21"/>
    <mergeCell ref="AB8:AB21"/>
    <mergeCell ref="A22:A27"/>
    <mergeCell ref="J22:J27"/>
    <mergeCell ref="U22:U27"/>
    <mergeCell ref="AA22:AA27"/>
    <mergeCell ref="AB22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6"/>
    <mergeCell ref="J32:J36"/>
    <mergeCell ref="U32:U36"/>
    <mergeCell ref="AA32:AA36"/>
    <mergeCell ref="AB32:AB36"/>
    <mergeCell ref="A37:A40"/>
    <mergeCell ref="J37:J40"/>
    <mergeCell ref="U37:U40"/>
    <mergeCell ref="AA37:AA40"/>
    <mergeCell ref="AB37:AB4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150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0.68</v>
      </c>
      <c r="B6" s="203" t="s">
        <v>151</v>
      </c>
      <c r="C6" s="203" t="s">
        <v>152</v>
      </c>
      <c r="D6" s="203" t="s">
        <v>153</v>
      </c>
      <c r="E6" s="203" t="s">
        <v>154</v>
      </c>
      <c r="F6" s="203" t="s">
        <v>64</v>
      </c>
      <c r="G6" s="203" t="s">
        <v>155</v>
      </c>
      <c r="H6" s="90" t="s">
        <v>156</v>
      </c>
      <c r="I6" s="90" t="s">
        <v>157</v>
      </c>
      <c r="J6" s="188">
        <v>250000</v>
      </c>
      <c r="K6" s="81">
        <v>23</v>
      </c>
      <c r="L6" s="81">
        <v>0</v>
      </c>
      <c r="M6" s="81">
        <v>61</v>
      </c>
      <c r="N6" s="91">
        <v>8</v>
      </c>
      <c r="O6" s="92">
        <v>0</v>
      </c>
      <c r="P6" s="93">
        <f>N6+O6</f>
        <v>8</v>
      </c>
      <c r="Q6" s="82">
        <f>IFERROR(P6/M6,"-")</f>
        <v>0.13114754098361</v>
      </c>
      <c r="R6" s="81">
        <v>2</v>
      </c>
      <c r="S6" s="81">
        <v>1</v>
      </c>
      <c r="T6" s="82">
        <f>IFERROR(S6/(O6+P6),"-")</f>
        <v>0.125</v>
      </c>
      <c r="U6" s="182">
        <f>IFERROR(J6/SUM(P6:P7),"-")</f>
        <v>14705.882352941</v>
      </c>
      <c r="V6" s="84">
        <v>2</v>
      </c>
      <c r="W6" s="82">
        <f>IF(P6=0,"-",V6/P6)</f>
        <v>0.25</v>
      </c>
      <c r="X6" s="186">
        <v>80000</v>
      </c>
      <c r="Y6" s="187">
        <f>IFERROR(X6/P6,"-")</f>
        <v>10000</v>
      </c>
      <c r="Z6" s="187">
        <f>IFERROR(X6/V6,"-")</f>
        <v>40000</v>
      </c>
      <c r="AA6" s="188">
        <f>SUM(X6:X7)-SUM(J6:J7)</f>
        <v>-80000</v>
      </c>
      <c r="AB6" s="85">
        <f>SUM(X6:X7)/SUM(J6:J7)</f>
        <v>0.68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5</v>
      </c>
      <c r="AN6" s="101">
        <f>IF(P6=0,"",IF(AM6=0,"",(AM6/P6)))</f>
        <v>0.625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600</v>
      </c>
      <c r="AS6" s="105">
        <v>1</v>
      </c>
      <c r="AT6" s="105"/>
      <c r="AU6" s="105"/>
      <c r="AV6" s="106">
        <v>1</v>
      </c>
      <c r="AW6" s="107">
        <f>IF(P6=0,"",IF(AV6=0,"",(AV6/P6)))</f>
        <v>0.125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0.125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0.125</v>
      </c>
      <c r="BY6" s="128">
        <v>1</v>
      </c>
      <c r="BZ6" s="129">
        <f>IFERROR(BY6/BW6,"-")</f>
        <v>1</v>
      </c>
      <c r="CA6" s="130">
        <v>77000</v>
      </c>
      <c r="CB6" s="131">
        <f>IFERROR(CA6/BW6,"-")</f>
        <v>77000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80000</v>
      </c>
      <c r="CQ6" s="141">
        <v>77000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158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42</v>
      </c>
      <c r="L7" s="81">
        <v>28</v>
      </c>
      <c r="M7" s="81">
        <v>12</v>
      </c>
      <c r="N7" s="91">
        <v>9</v>
      </c>
      <c r="O7" s="92">
        <v>0</v>
      </c>
      <c r="P7" s="93">
        <f>N7+O7</f>
        <v>9</v>
      </c>
      <c r="Q7" s="82">
        <f>IFERROR(P7/M7,"-")</f>
        <v>0.75</v>
      </c>
      <c r="R7" s="81">
        <v>4</v>
      </c>
      <c r="S7" s="81">
        <v>2</v>
      </c>
      <c r="T7" s="82">
        <f>IFERROR(S7/(O7+P7),"-")</f>
        <v>0.22222222222222</v>
      </c>
      <c r="U7" s="182"/>
      <c r="V7" s="84">
        <v>4</v>
      </c>
      <c r="W7" s="82">
        <f>IF(P7=0,"-",V7/P7)</f>
        <v>0.44444444444444</v>
      </c>
      <c r="X7" s="186">
        <v>90000</v>
      </c>
      <c r="Y7" s="187">
        <f>IFERROR(X7/P7,"-")</f>
        <v>10000</v>
      </c>
      <c r="Z7" s="187">
        <f>IFERROR(X7/V7,"-")</f>
        <v>22500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0.22222222222222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0.22222222222222</v>
      </c>
      <c r="AX7" s="106">
        <v>2</v>
      </c>
      <c r="AY7" s="108">
        <f>IFERROR(AX7/AV7,"-")</f>
        <v>1</v>
      </c>
      <c r="AZ7" s="109">
        <v>11000</v>
      </c>
      <c r="BA7" s="110">
        <f>IFERROR(AZ7/AV7,"-")</f>
        <v>5500</v>
      </c>
      <c r="BB7" s="111">
        <v>1</v>
      </c>
      <c r="BC7" s="111">
        <v>1</v>
      </c>
      <c r="BD7" s="111"/>
      <c r="BE7" s="112">
        <v>1</v>
      </c>
      <c r="BF7" s="113">
        <f>IF(P7=0,"",IF(BE7=0,"",(BE7/P7)))</f>
        <v>0.11111111111111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0.33333333333333</v>
      </c>
      <c r="BP7" s="121">
        <v>2</v>
      </c>
      <c r="BQ7" s="122">
        <f>IFERROR(BP7/BN7,"-")</f>
        <v>0.66666666666667</v>
      </c>
      <c r="BR7" s="123">
        <v>79000</v>
      </c>
      <c r="BS7" s="124">
        <f>IFERROR(BR7/BN7,"-")</f>
        <v>26333.333333333</v>
      </c>
      <c r="BT7" s="125"/>
      <c r="BU7" s="125"/>
      <c r="BV7" s="125">
        <v>2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0.11111111111111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4</v>
      </c>
      <c r="CP7" s="141">
        <v>90000</v>
      </c>
      <c r="CQ7" s="141">
        <v>48000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0.083333333333333</v>
      </c>
      <c r="B8" s="203" t="s">
        <v>159</v>
      </c>
      <c r="C8" s="203" t="s">
        <v>160</v>
      </c>
      <c r="D8" s="203" t="s">
        <v>153</v>
      </c>
      <c r="E8" s="203" t="s">
        <v>63</v>
      </c>
      <c r="F8" s="203" t="s">
        <v>64</v>
      </c>
      <c r="G8" s="203" t="s">
        <v>161</v>
      </c>
      <c r="H8" s="90" t="s">
        <v>162</v>
      </c>
      <c r="I8" s="90" t="s">
        <v>163</v>
      </c>
      <c r="J8" s="188">
        <v>120000</v>
      </c>
      <c r="K8" s="81">
        <v>9</v>
      </c>
      <c r="L8" s="81">
        <v>0</v>
      </c>
      <c r="M8" s="81">
        <v>27</v>
      </c>
      <c r="N8" s="91">
        <v>4</v>
      </c>
      <c r="O8" s="92">
        <v>0</v>
      </c>
      <c r="P8" s="93">
        <f>N8+O8</f>
        <v>4</v>
      </c>
      <c r="Q8" s="82">
        <f>IFERROR(P8/M8,"-")</f>
        <v>0.14814814814815</v>
      </c>
      <c r="R8" s="81">
        <v>0</v>
      </c>
      <c r="S8" s="81">
        <v>2</v>
      </c>
      <c r="T8" s="82">
        <f>IFERROR(S8/(O8+P8),"-")</f>
        <v>0.5</v>
      </c>
      <c r="U8" s="182">
        <f>IFERROR(J8/SUM(P8:P9),"-")</f>
        <v>30000</v>
      </c>
      <c r="V8" s="84">
        <v>1</v>
      </c>
      <c r="W8" s="82">
        <f>IF(P8=0,"-",V8/P8)</f>
        <v>0.25</v>
      </c>
      <c r="X8" s="186">
        <v>10000</v>
      </c>
      <c r="Y8" s="187">
        <f>IFERROR(X8/P8,"-")</f>
        <v>2500</v>
      </c>
      <c r="Z8" s="187">
        <f>IFERROR(X8/V8,"-")</f>
        <v>10000</v>
      </c>
      <c r="AA8" s="188">
        <f>SUM(X8:X9)-SUM(J8:J9)</f>
        <v>-110000</v>
      </c>
      <c r="AB8" s="85">
        <f>SUM(X8:X9)/SUM(J8:J9)</f>
        <v>0.083333333333333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3</v>
      </c>
      <c r="AN8" s="101">
        <f>IF(P8=0,"",IF(AM8=0,"",(AM8/P8)))</f>
        <v>0.75</v>
      </c>
      <c r="AO8" s="100">
        <v>1</v>
      </c>
      <c r="AP8" s="102">
        <f>IFERROR(AP8/AM8,"-")</f>
        <v>0</v>
      </c>
      <c r="AQ8" s="103">
        <v>10000</v>
      </c>
      <c r="AR8" s="104">
        <f>IFERROR(AQ8/AM8,"-")</f>
        <v>3333.3333333333</v>
      </c>
      <c r="AS8" s="105">
        <v>1</v>
      </c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10000</v>
      </c>
      <c r="CQ8" s="141">
        <v>10000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164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38</v>
      </c>
      <c r="L9" s="81">
        <v>11</v>
      </c>
      <c r="M9" s="81">
        <v>7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4.845</v>
      </c>
      <c r="B10" s="203" t="s">
        <v>165</v>
      </c>
      <c r="C10" s="203" t="s">
        <v>166</v>
      </c>
      <c r="D10" s="203" t="s">
        <v>153</v>
      </c>
      <c r="E10" s="203" t="s">
        <v>63</v>
      </c>
      <c r="F10" s="203" t="s">
        <v>64</v>
      </c>
      <c r="G10" s="203" t="s">
        <v>167</v>
      </c>
      <c r="H10" s="90" t="s">
        <v>162</v>
      </c>
      <c r="I10" s="90" t="s">
        <v>168</v>
      </c>
      <c r="J10" s="188">
        <v>200000</v>
      </c>
      <c r="K10" s="81">
        <v>59</v>
      </c>
      <c r="L10" s="81">
        <v>0</v>
      </c>
      <c r="M10" s="81">
        <v>174</v>
      </c>
      <c r="N10" s="91">
        <v>19</v>
      </c>
      <c r="O10" s="92">
        <v>0</v>
      </c>
      <c r="P10" s="93">
        <f>N10+O10</f>
        <v>19</v>
      </c>
      <c r="Q10" s="82">
        <f>IFERROR(P10/M10,"-")</f>
        <v>0.10919540229885</v>
      </c>
      <c r="R10" s="81">
        <v>6</v>
      </c>
      <c r="S10" s="81">
        <v>6</v>
      </c>
      <c r="T10" s="82">
        <f>IFERROR(S10/(O10+P10),"-")</f>
        <v>0.31578947368421</v>
      </c>
      <c r="U10" s="182">
        <f>IFERROR(J10/SUM(P10:P11),"-")</f>
        <v>5405.4054054054</v>
      </c>
      <c r="V10" s="84">
        <v>6</v>
      </c>
      <c r="W10" s="82">
        <f>IF(P10=0,"-",V10/P10)</f>
        <v>0.31578947368421</v>
      </c>
      <c r="X10" s="186">
        <v>557000</v>
      </c>
      <c r="Y10" s="187">
        <f>IFERROR(X10/P10,"-")</f>
        <v>29315.789473684</v>
      </c>
      <c r="Z10" s="187">
        <f>IFERROR(X10/V10,"-")</f>
        <v>92833.333333333</v>
      </c>
      <c r="AA10" s="188">
        <f>SUM(X10:X11)-SUM(J10:J11)</f>
        <v>769000</v>
      </c>
      <c r="AB10" s="85">
        <f>SUM(X10:X11)/SUM(J10:J11)</f>
        <v>4.845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0.052631578947368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11</v>
      </c>
      <c r="BF10" s="113">
        <f>IF(P10=0,"",IF(BE10=0,"",(BE10/P10)))</f>
        <v>0.57894736842105</v>
      </c>
      <c r="BG10" s="112">
        <v>1</v>
      </c>
      <c r="BH10" s="114">
        <f>IFERROR(BG10/BE10,"-")</f>
        <v>0.090909090909091</v>
      </c>
      <c r="BI10" s="115">
        <v>3000</v>
      </c>
      <c r="BJ10" s="116">
        <f>IFERROR(BI10/BE10,"-")</f>
        <v>272.72727272727</v>
      </c>
      <c r="BK10" s="117">
        <v>1</v>
      </c>
      <c r="BL10" s="117"/>
      <c r="BM10" s="117"/>
      <c r="BN10" s="119">
        <v>4</v>
      </c>
      <c r="BO10" s="120">
        <f>IF(P10=0,"",IF(BN10=0,"",(BN10/P10)))</f>
        <v>0.21052631578947</v>
      </c>
      <c r="BP10" s="121">
        <v>3</v>
      </c>
      <c r="BQ10" s="122">
        <f>IFERROR(BP10/BN10,"-")</f>
        <v>0.75</v>
      </c>
      <c r="BR10" s="123">
        <v>26000</v>
      </c>
      <c r="BS10" s="124">
        <f>IFERROR(BR10/BN10,"-")</f>
        <v>6500</v>
      </c>
      <c r="BT10" s="125">
        <v>2</v>
      </c>
      <c r="BU10" s="125"/>
      <c r="BV10" s="125">
        <v>1</v>
      </c>
      <c r="BW10" s="126">
        <v>3</v>
      </c>
      <c r="BX10" s="127">
        <f>IF(P10=0,"",IF(BW10=0,"",(BW10/P10)))</f>
        <v>0.15789473684211</v>
      </c>
      <c r="BY10" s="128">
        <v>2</v>
      </c>
      <c r="BZ10" s="129">
        <f>IFERROR(BY10/BW10,"-")</f>
        <v>0.66666666666667</v>
      </c>
      <c r="CA10" s="130">
        <v>528000</v>
      </c>
      <c r="CB10" s="131">
        <f>IFERROR(CA10/BW10,"-")</f>
        <v>176000</v>
      </c>
      <c r="CC10" s="132"/>
      <c r="CD10" s="132"/>
      <c r="CE10" s="132">
        <v>2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6</v>
      </c>
      <c r="CP10" s="141">
        <v>557000</v>
      </c>
      <c r="CQ10" s="141">
        <v>515000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169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141</v>
      </c>
      <c r="L11" s="81">
        <v>66</v>
      </c>
      <c r="M11" s="81">
        <v>54</v>
      </c>
      <c r="N11" s="91">
        <v>18</v>
      </c>
      <c r="O11" s="92">
        <v>0</v>
      </c>
      <c r="P11" s="93">
        <f>N11+O11</f>
        <v>18</v>
      </c>
      <c r="Q11" s="82">
        <f>IFERROR(P11/M11,"-")</f>
        <v>0.33333333333333</v>
      </c>
      <c r="R11" s="81">
        <v>13</v>
      </c>
      <c r="S11" s="81">
        <v>3</v>
      </c>
      <c r="T11" s="82">
        <f>IFERROR(S11/(O11+P11),"-")</f>
        <v>0.16666666666667</v>
      </c>
      <c r="U11" s="182"/>
      <c r="V11" s="84">
        <v>9</v>
      </c>
      <c r="W11" s="82">
        <f>IF(P11=0,"-",V11/P11)</f>
        <v>0.5</v>
      </c>
      <c r="X11" s="186">
        <v>412000</v>
      </c>
      <c r="Y11" s="187">
        <f>IFERROR(X11/P11,"-")</f>
        <v>22888.888888889</v>
      </c>
      <c r="Z11" s="187">
        <f>IFERROR(X11/V11,"-")</f>
        <v>45777.777777778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2</v>
      </c>
      <c r="AW11" s="107">
        <f>IF(P11=0,"",IF(AV11=0,"",(AV11/P11)))</f>
        <v>0.11111111111111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4</v>
      </c>
      <c r="BF11" s="113">
        <f>IF(P11=0,"",IF(BE11=0,"",(BE11/P11)))</f>
        <v>0.22222222222222</v>
      </c>
      <c r="BG11" s="112">
        <v>1</v>
      </c>
      <c r="BH11" s="114">
        <f>IFERROR(BG11/BE11,"-")</f>
        <v>0.25</v>
      </c>
      <c r="BI11" s="115">
        <v>5000</v>
      </c>
      <c r="BJ11" s="116">
        <f>IFERROR(BI11/BE11,"-")</f>
        <v>1250</v>
      </c>
      <c r="BK11" s="117">
        <v>1</v>
      </c>
      <c r="BL11" s="117"/>
      <c r="BM11" s="117"/>
      <c r="BN11" s="119">
        <v>5</v>
      </c>
      <c r="BO11" s="120">
        <f>IF(P11=0,"",IF(BN11=0,"",(BN11/P11)))</f>
        <v>0.27777777777778</v>
      </c>
      <c r="BP11" s="121">
        <v>3</v>
      </c>
      <c r="BQ11" s="122">
        <f>IFERROR(BP11/BN11,"-")</f>
        <v>0.6</v>
      </c>
      <c r="BR11" s="123">
        <v>143000</v>
      </c>
      <c r="BS11" s="124">
        <f>IFERROR(BR11/BN11,"-")</f>
        <v>28600</v>
      </c>
      <c r="BT11" s="125"/>
      <c r="BU11" s="125">
        <v>1</v>
      </c>
      <c r="BV11" s="125">
        <v>2</v>
      </c>
      <c r="BW11" s="126">
        <v>5</v>
      </c>
      <c r="BX11" s="127">
        <f>IF(P11=0,"",IF(BW11=0,"",(BW11/P11)))</f>
        <v>0.27777777777778</v>
      </c>
      <c r="BY11" s="128">
        <v>4</v>
      </c>
      <c r="BZ11" s="129">
        <f>IFERROR(BY11/BW11,"-")</f>
        <v>0.8</v>
      </c>
      <c r="CA11" s="130">
        <v>211000</v>
      </c>
      <c r="CB11" s="131">
        <f>IFERROR(CA11/BW11,"-")</f>
        <v>42200</v>
      </c>
      <c r="CC11" s="132"/>
      <c r="CD11" s="132">
        <v>1</v>
      </c>
      <c r="CE11" s="132">
        <v>3</v>
      </c>
      <c r="CF11" s="133">
        <v>2</v>
      </c>
      <c r="CG11" s="134">
        <f>IF(P11=0,"",IF(CF11=0,"",(CF11/P11)))</f>
        <v>0.11111111111111</v>
      </c>
      <c r="CH11" s="135">
        <v>1</v>
      </c>
      <c r="CI11" s="136">
        <f>IFERROR(CH11/CF11,"-")</f>
        <v>0.5</v>
      </c>
      <c r="CJ11" s="137">
        <v>53000</v>
      </c>
      <c r="CK11" s="138">
        <f>IFERROR(CJ11/CF11,"-")</f>
        <v>26500</v>
      </c>
      <c r="CL11" s="139"/>
      <c r="CM11" s="139"/>
      <c r="CN11" s="139">
        <v>1</v>
      </c>
      <c r="CO11" s="140">
        <v>9</v>
      </c>
      <c r="CP11" s="141">
        <v>412000</v>
      </c>
      <c r="CQ11" s="141">
        <v>132000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2.0157894736842</v>
      </c>
      <c r="B14" s="39"/>
      <c r="C14" s="39"/>
      <c r="D14" s="39"/>
      <c r="E14" s="39"/>
      <c r="F14" s="39"/>
      <c r="G14" s="40" t="s">
        <v>170</v>
      </c>
      <c r="H14" s="40"/>
      <c r="I14" s="40"/>
      <c r="J14" s="190">
        <f>SUM(J6:J13)</f>
        <v>570000</v>
      </c>
      <c r="K14" s="41">
        <f>SUM(K6:K13)</f>
        <v>312</v>
      </c>
      <c r="L14" s="41">
        <f>SUM(L6:L13)</f>
        <v>105</v>
      </c>
      <c r="M14" s="41">
        <f>SUM(M6:M13)</f>
        <v>335</v>
      </c>
      <c r="N14" s="41">
        <f>SUM(N6:N13)</f>
        <v>58</v>
      </c>
      <c r="O14" s="41">
        <f>SUM(O6:O13)</f>
        <v>0</v>
      </c>
      <c r="P14" s="41">
        <f>SUM(P6:P13)</f>
        <v>58</v>
      </c>
      <c r="Q14" s="42">
        <f>IFERROR(P14/M14,"-")</f>
        <v>0.17313432835821</v>
      </c>
      <c r="R14" s="78">
        <f>SUM(R6:R13)</f>
        <v>25</v>
      </c>
      <c r="S14" s="78">
        <f>SUM(S6:S13)</f>
        <v>14</v>
      </c>
      <c r="T14" s="42">
        <f>IFERROR(R14/P14,"-")</f>
        <v>0.43103448275862</v>
      </c>
      <c r="U14" s="184">
        <f>IFERROR(J14/P14,"-")</f>
        <v>9827.5862068966</v>
      </c>
      <c r="V14" s="44">
        <f>SUM(V6:V13)</f>
        <v>22</v>
      </c>
      <c r="W14" s="42">
        <f>IFERROR(V14/P14,"-")</f>
        <v>0.37931034482759</v>
      </c>
      <c r="X14" s="190">
        <f>SUM(X6:X13)</f>
        <v>1149000</v>
      </c>
      <c r="Y14" s="190">
        <f>IFERROR(X14/P14,"-")</f>
        <v>19810.344827586</v>
      </c>
      <c r="Z14" s="190">
        <f>IFERROR(X14/V14,"-")</f>
        <v>52227.272727273</v>
      </c>
      <c r="AA14" s="190">
        <f>X14-J14</f>
        <v>579000</v>
      </c>
      <c r="AB14" s="47">
        <f>X14/J14</f>
        <v>2.0157894736842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