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<sst xmlns="http://schemas.openxmlformats.org/spreadsheetml/2006/main" uniqueCount="133">
  <si>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</si>
  <si>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</si>
  <si>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</si>
  <si>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</si>
  <si>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</si>
  <si>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</si>
  <si>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</si>
  <si>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</si>
  <si>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</si>
  <si>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</si>
  <si>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</si>
  <si>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</si>
  <si>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</si>
  <si>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</si>
  <si>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</si>
  <si>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</si>
  <si>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</si>
  <si>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</si>
  <si>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</si>
  <si>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</si>
  <si>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</si>
  <si>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</si>
  <si>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</si>
  <si>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</si>
  <si>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</si>
  <si>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</si>
  <si>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</si>
  <si>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</si>
  <si>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</si>
  <si>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</si>
  <si>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</si>
  <si>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</si>
  <si>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</si>
  <si>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</si>
  <si>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</si>
  <si>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</si>
  <si>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</si>
  <si>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</si>
  <si>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</si>
  <si>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</si>
  <si>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</si>
  <si>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</si>
  <si>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</si>
  <si>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</si>
  <si>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</si>
  <si>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</si>
  <si>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</si>
  <si>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</si>
  <si>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</si>
  <si>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</si>
  <si>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</si>
  <si>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</si>
  <si>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</si>
  <si>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</si>
  <si>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</si>
  <si>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</si>
  <si>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</si>
  <si>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</si>
  <si>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</si>
  <si>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</si>
  <si>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</si>
  <si>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sd1153</t>
  </si>
  <si>
    <t>熟女版</t>
  </si>
  <si>
    <t>女性からご飯に誘われる。男性はyesかnoか返事するだけ</t>
  </si>
  <si>
    <t>lp03</t>
  </si>
  <si>
    <t>サンスポ関東</t>
  </si>
  <si>
    <t>4C終面全5段</t>
  </si>
  <si>
    <t>9月28日(土)</t>
  </si>
  <si>
    <t>sd1154</t>
  </si>
  <si>
    <t>空電</t>
  </si>
  <si>
    <t>sd1155</t>
  </si>
  <si>
    <t>サンスポ関西</t>
  </si>
  <si>
    <t>全5段</t>
  </si>
  <si>
    <t>9月14日(土)</t>
  </si>
  <si>
    <t>sd1156</t>
  </si>
  <si>
    <t>sd1157</t>
  </si>
  <si>
    <t>C版</t>
  </si>
  <si>
    <t>お相手するの好きなの。ヤリすぎねえさんの日常</t>
  </si>
  <si>
    <t>sd1158</t>
  </si>
  <si>
    <t>sd1159</t>
  </si>
  <si>
    <t>黒：C版</t>
  </si>
  <si>
    <t>道新スポーツ</t>
  </si>
  <si>
    <t>9月07日(土)</t>
  </si>
  <si>
    <t>sd1160</t>
  </si>
  <si>
    <t>sd1161</t>
  </si>
  <si>
    <t>雑誌版</t>
  </si>
  <si>
    <t>最終兵器熟女</t>
  </si>
  <si>
    <t>9月15日(日)</t>
  </si>
  <si>
    <t>sd1162</t>
  </si>
  <si>
    <t>右女３</t>
  </si>
  <si>
    <t>女性と会話することがとても良い！</t>
  </si>
  <si>
    <t>9月22日(日)</t>
  </si>
  <si>
    <t>sd1163</t>
  </si>
  <si>
    <t>黒：漫画版</t>
  </si>
  <si>
    <t>ストイックな女性が多い○○。「やっぱりあなたが一番好き！」</t>
  </si>
  <si>
    <t>sd1164</t>
  </si>
  <si>
    <t>(空電共通)</t>
  </si>
  <si>
    <t>空電 (共通)</t>
  </si>
  <si>
    <t>sd1165</t>
  </si>
  <si>
    <t>黒：右女３</t>
  </si>
  <si>
    <t>スポニチ西部</t>
  </si>
  <si>
    <t>半2段つかみ10段保証</t>
  </si>
  <si>
    <t>10段保証</t>
  </si>
  <si>
    <t>sd1166</t>
  </si>
  <si>
    <t>sd1167</t>
  </si>
  <si>
    <t>87「誘われたら誘い返す！倍返しだ！」</t>
  </si>
  <si>
    <t>デイリースポーツ関西</t>
  </si>
  <si>
    <t>半2段つかみ20段保証</t>
  </si>
  <si>
    <t>20段保証</t>
  </si>
  <si>
    <t>sd1168</t>
  </si>
  <si>
    <t>88「出会いは紙面で起きてるんじゃない！〇〇で起きてるんだ！」</t>
  </si>
  <si>
    <t>sd1169</t>
  </si>
  <si>
    <t>89「ユニセックスか！どっちがどっちだかわかんねーよ！」</t>
  </si>
  <si>
    <t>sd1170</t>
  </si>
  <si>
    <t>90「50歳からの恋休み」</t>
  </si>
  <si>
    <t>sd1171</t>
  </si>
  <si>
    <t>sd1172</t>
  </si>
  <si>
    <t>スポーツ報知関東</t>
  </si>
  <si>
    <t>sd1173</t>
  </si>
  <si>
    <t>半3段つかみ20段保証</t>
  </si>
  <si>
    <t>sd1174</t>
  </si>
  <si>
    <t>半5段つかみ20段保証</t>
  </si>
  <si>
    <t>sd1175</t>
  </si>
  <si>
    <t>新聞 TOTAL</t>
  </si>
  <si>
    <t>●雑誌 広告</t>
  </si>
  <si>
    <t>dz073</t>
  </si>
  <si>
    <t>交通 タイムス社</t>
  </si>
  <si>
    <t>1604版</t>
  </si>
  <si>
    <t>トラック魂</t>
  </si>
  <si>
    <t>1C2P</t>
  </si>
  <si>
    <t>9月18日(水)</t>
  </si>
  <si>
    <t>dz074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</si>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</sst>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1665000</v>
      </c>
      <c r="E6" s="81">
        <v>538</v>
      </c>
      <c r="F6" s="81">
        <v>267</v>
      </c>
      <c r="G6" s="81">
        <v>668</v>
      </c>
      <c r="H6" s="91">
        <v>78</v>
      </c>
      <c r="I6" s="92">
        <v>0</v>
      </c>
      <c r="J6" s="145">
        <f>H6+I6</f>
        <v>78</v>
      </c>
      <c r="K6" s="82">
        <f>IFERROR(J6/G6,"-")</f>
        <v>0.11676646706587</v>
      </c>
      <c r="L6" s="81">
        <v>47</v>
      </c>
      <c r="M6" s="81">
        <v>17</v>
      </c>
      <c r="N6" s="82">
        <f>IFERROR(L6/J6,"-")</f>
        <v>0.6025641025641</v>
      </c>
      <c r="O6" s="83">
        <f>IFERROR(D6/J6,"-")</f>
        <v>21346.153846154</v>
      </c>
      <c r="P6" s="84">
        <v>38</v>
      </c>
      <c r="Q6" s="82">
        <f>IFERROR(P6/J6,"-")</f>
        <v>0.48717948717949</v>
      </c>
      <c r="R6" s="200">
        <v>2348000</v>
      </c>
      <c r="S6" s="201">
        <f>IFERROR(R6/J6,"-")</f>
        <v>30102.564102564</v>
      </c>
      <c r="T6" s="201">
        <f>IFERROR(R6/P6,"-")</f>
        <v>61789.473684211</v>
      </c>
      <c r="U6" s="195">
        <f>IFERROR(R6-D6,"-")</f>
        <v>683000</v>
      </c>
      <c r="V6" s="85">
        <f>R6/D6</f>
        <v>1.4102102102102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120000</v>
      </c>
      <c r="E7" s="81">
        <v>19</v>
      </c>
      <c r="F7" s="81">
        <v>8</v>
      </c>
      <c r="G7" s="81">
        <v>43</v>
      </c>
      <c r="H7" s="91">
        <v>4</v>
      </c>
      <c r="I7" s="92">
        <v>0</v>
      </c>
      <c r="J7" s="145">
        <f>H7+I7</f>
        <v>4</v>
      </c>
      <c r="K7" s="82">
        <f>IFERROR(J7/G7,"-")</f>
        <v>0.093023255813953</v>
      </c>
      <c r="L7" s="81">
        <v>2</v>
      </c>
      <c r="M7" s="81">
        <v>0</v>
      </c>
      <c r="N7" s="82">
        <f>IFERROR(L7/J7,"-")</f>
        <v>0.5</v>
      </c>
      <c r="O7" s="83">
        <f>IFERROR(D7/J7,"-")</f>
        <v>30000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-120000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1785000</v>
      </c>
      <c r="E10" s="41">
        <f>SUM(E6:E8)</f>
        <v>557</v>
      </c>
      <c r="F10" s="41">
        <f>SUM(F6:F8)</f>
        <v>275</v>
      </c>
      <c r="G10" s="41">
        <f>SUM(G6:G8)</f>
        <v>711</v>
      </c>
      <c r="H10" s="41">
        <f>SUM(H6:H8)</f>
        <v>82</v>
      </c>
      <c r="I10" s="41">
        <f>SUM(I6:I8)</f>
        <v>0</v>
      </c>
      <c r="J10" s="41">
        <f>SUM(J6:J8)</f>
        <v>82</v>
      </c>
      <c r="K10" s="42">
        <f>IFERROR(J10/G10,"-")</f>
        <v>0.11533052039381</v>
      </c>
      <c r="L10" s="78">
        <f>SUM(L6:L8)</f>
        <v>49</v>
      </c>
      <c r="M10" s="78">
        <f>SUM(M6:M8)</f>
        <v>17</v>
      </c>
      <c r="N10" s="42">
        <f>IFERROR(L10/J10,"-")</f>
        <v>0.59756097560976</v>
      </c>
      <c r="O10" s="43">
        <f>IFERROR(D10/J10,"-")</f>
        <v>21768.292682927</v>
      </c>
      <c r="P10" s="44">
        <f>SUM(P6:P8)</f>
        <v>38</v>
      </c>
      <c r="Q10" s="42">
        <f>IFERROR(P10/J10,"-")</f>
        <v>0.46341463414634</v>
      </c>
      <c r="R10" s="45">
        <f>SUM(R6:R8)</f>
        <v>2348000</v>
      </c>
      <c r="S10" s="45">
        <f>IFERROR(R10/J10,"-")</f>
        <v>28634.146341463</v>
      </c>
      <c r="T10" s="45">
        <f>IFERROR(R10/P10,"-")</f>
        <v>61789.473684211</v>
      </c>
      <c r="U10" s="46">
        <f>SUM(U6:U8)</f>
        <v>563000</v>
      </c>
      <c r="V10" s="47">
        <f>IFERROR(R10/D10,"-")</f>
        <v>1.315406162465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0.76666666666667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9</v>
      </c>
      <c r="L6" s="81">
        <v>0</v>
      </c>
      <c r="M6" s="81">
        <v>47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IFERROR(J6/SUM(P6:P11),"-")</f>
        <v>38000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SUM(X6:X11)-SUM(J6:J11)</f>
        <v>-133000</v>
      </c>
      <c r="AB6" s="85">
        <f>SUM(X6:X11)/SUM(J6:J11)</f>
        <v>0.76666666666667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26</v>
      </c>
      <c r="L7" s="81">
        <v>22</v>
      </c>
      <c r="M7" s="81">
        <v>3</v>
      </c>
      <c r="N7" s="91">
        <v>3</v>
      </c>
      <c r="O7" s="92">
        <v>0</v>
      </c>
      <c r="P7" s="93">
        <f>N7+O7</f>
        <v>3</v>
      </c>
      <c r="Q7" s="82">
        <f>IFERROR(P7/M7,"-")</f>
        <v>1</v>
      </c>
      <c r="R7" s="81">
        <v>2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209000</v>
      </c>
      <c r="Y7" s="187">
        <f>IFERROR(X7/P7,"-")</f>
        <v>69666.666666667</v>
      </c>
      <c r="Z7" s="187">
        <f>IFERROR(X7/V7,"-")</f>
        <v>209000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>
        <v>1</v>
      </c>
      <c r="BZ7" s="129">
        <f>IFERROR(BY7/BW7,"-")</f>
        <v>1</v>
      </c>
      <c r="CA7" s="130">
        <v>209000</v>
      </c>
      <c r="CB7" s="131">
        <f>IFERROR(CA7/BW7,"-")</f>
        <v>209000</v>
      </c>
      <c r="CC7" s="132"/>
      <c r="CD7" s="132"/>
      <c r="CE7" s="132">
        <v>1</v>
      </c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209000</v>
      </c>
      <c r="CQ7" s="141">
        <v>209000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72</v>
      </c>
      <c r="I8" s="204" t="s">
        <v>73</v>
      </c>
      <c r="J8" s="188"/>
      <c r="K8" s="81">
        <v>4</v>
      </c>
      <c r="L8" s="81">
        <v>0</v>
      </c>
      <c r="M8" s="81">
        <v>22</v>
      </c>
      <c r="N8" s="91">
        <v>1</v>
      </c>
      <c r="O8" s="92">
        <v>0</v>
      </c>
      <c r="P8" s="93">
        <f>N8+O8</f>
        <v>1</v>
      </c>
      <c r="Q8" s="82">
        <f>IFERROR(P8/M8,"-")</f>
        <v>0.045454545454545</v>
      </c>
      <c r="R8" s="81">
        <v>0</v>
      </c>
      <c r="S8" s="81">
        <v>1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44</v>
      </c>
      <c r="L9" s="81">
        <v>27</v>
      </c>
      <c r="M9" s="81">
        <v>4</v>
      </c>
      <c r="N9" s="91">
        <v>7</v>
      </c>
      <c r="O9" s="92">
        <v>0</v>
      </c>
      <c r="P9" s="93">
        <f>N9+O9</f>
        <v>7</v>
      </c>
      <c r="Q9" s="82">
        <f>IFERROR(P9/M9,"-")</f>
        <v>1.75</v>
      </c>
      <c r="R9" s="81">
        <v>4</v>
      </c>
      <c r="S9" s="81">
        <v>2</v>
      </c>
      <c r="T9" s="82">
        <f>IFERROR(S9/(O9+P9),"-")</f>
        <v>0.28571428571429</v>
      </c>
      <c r="U9" s="182"/>
      <c r="V9" s="84">
        <v>2</v>
      </c>
      <c r="W9" s="82">
        <f>IF(P9=0,"-",V9/P9)</f>
        <v>0.28571428571429</v>
      </c>
      <c r="X9" s="186">
        <v>6000</v>
      </c>
      <c r="Y9" s="187">
        <f>IFERROR(X9/P9,"-")</f>
        <v>857.14285714286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>
        <v>1</v>
      </c>
      <c r="BH9" s="114">
        <f>IFERROR(BG9/BE9,"-")</f>
        <v>1</v>
      </c>
      <c r="BI9" s="115">
        <v>3000</v>
      </c>
      <c r="BJ9" s="116">
        <f>IFERROR(BI9/BE9,"-")</f>
        <v>3000</v>
      </c>
      <c r="BK9" s="117">
        <v>1</v>
      </c>
      <c r="BL9" s="117"/>
      <c r="BM9" s="117"/>
      <c r="BN9" s="119">
        <v>2</v>
      </c>
      <c r="BO9" s="120">
        <f>IF(P9=0,"",IF(BN9=0,"",(BN9/P9)))</f>
        <v>0.28571428571429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4</v>
      </c>
      <c r="BX9" s="127">
        <f>IF(P9=0,"",IF(BW9=0,"",(BW9/P9)))</f>
        <v>0.57142857142857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71</v>
      </c>
      <c r="H10" s="90" t="s">
        <v>72</v>
      </c>
      <c r="I10" s="204" t="s">
        <v>67</v>
      </c>
      <c r="J10" s="188"/>
      <c r="K10" s="81">
        <v>3</v>
      </c>
      <c r="L10" s="81">
        <v>0</v>
      </c>
      <c r="M10" s="81">
        <v>20</v>
      </c>
      <c r="N10" s="91">
        <v>1</v>
      </c>
      <c r="O10" s="92">
        <v>0</v>
      </c>
      <c r="P10" s="93">
        <f>N10+O10</f>
        <v>1</v>
      </c>
      <c r="Q10" s="82">
        <f>IFERROR(P10/M10,"-")</f>
        <v>0.05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27</v>
      </c>
      <c r="L11" s="81">
        <v>21</v>
      </c>
      <c r="M11" s="81">
        <v>9</v>
      </c>
      <c r="N11" s="91">
        <v>3</v>
      </c>
      <c r="O11" s="92">
        <v>0</v>
      </c>
      <c r="P11" s="93">
        <f>N11+O11</f>
        <v>3</v>
      </c>
      <c r="Q11" s="82">
        <f>IFERROR(P11/M11,"-")</f>
        <v>0.33333333333333</v>
      </c>
      <c r="R11" s="81">
        <v>0</v>
      </c>
      <c r="S11" s="81">
        <v>1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0.66666666666667</v>
      </c>
      <c r="X11" s="186">
        <v>222000</v>
      </c>
      <c r="Y11" s="187">
        <f>IFERROR(X11/P11,"-")</f>
        <v>74000</v>
      </c>
      <c r="Z11" s="187">
        <f>IFERROR(X11/V11,"-")</f>
        <v>111000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0.66666666666667</v>
      </c>
      <c r="BP11" s="121">
        <v>1</v>
      </c>
      <c r="BQ11" s="122">
        <f>IFERROR(BP11/BN11,"-")</f>
        <v>0.5</v>
      </c>
      <c r="BR11" s="123">
        <v>49000</v>
      </c>
      <c r="BS11" s="124">
        <f>IFERROR(BR11/BN11,"-")</f>
        <v>24500</v>
      </c>
      <c r="BT11" s="125"/>
      <c r="BU11" s="125"/>
      <c r="BV11" s="125">
        <v>1</v>
      </c>
      <c r="BW11" s="126">
        <v>1</v>
      </c>
      <c r="BX11" s="127">
        <f>IF(P11=0,"",IF(BW11=0,"",(BW11/P11)))</f>
        <v>0.33333333333333</v>
      </c>
      <c r="BY11" s="128">
        <v>1</v>
      </c>
      <c r="BZ11" s="129">
        <f>IFERROR(BY11/BW11,"-")</f>
        <v>1</v>
      </c>
      <c r="CA11" s="130">
        <v>173000</v>
      </c>
      <c r="CB11" s="131">
        <f>IFERROR(CA11/BW11,"-")</f>
        <v>173000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222000</v>
      </c>
      <c r="CQ11" s="141">
        <v>173000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0.43181818181818</v>
      </c>
      <c r="B12" s="203" t="s">
        <v>79</v>
      </c>
      <c r="C12" s="203"/>
      <c r="D12" s="203" t="s">
        <v>80</v>
      </c>
      <c r="E12" s="203" t="s">
        <v>63</v>
      </c>
      <c r="F12" s="203" t="s">
        <v>64</v>
      </c>
      <c r="G12" s="203" t="s">
        <v>81</v>
      </c>
      <c r="H12" s="90" t="s">
        <v>72</v>
      </c>
      <c r="I12" s="204" t="s">
        <v>82</v>
      </c>
      <c r="J12" s="188">
        <v>220000</v>
      </c>
      <c r="K12" s="81">
        <v>3</v>
      </c>
      <c r="L12" s="81">
        <v>0</v>
      </c>
      <c r="M12" s="81">
        <v>12</v>
      </c>
      <c r="N12" s="91">
        <v>1</v>
      </c>
      <c r="O12" s="92">
        <v>0</v>
      </c>
      <c r="P12" s="93">
        <f>N12+O12</f>
        <v>1</v>
      </c>
      <c r="Q12" s="82">
        <f>IFERROR(P12/M12,"-")</f>
        <v>0.083333333333333</v>
      </c>
      <c r="R12" s="81">
        <v>1</v>
      </c>
      <c r="S12" s="81">
        <v>1</v>
      </c>
      <c r="T12" s="82">
        <f>IFERROR(S12/(O12+P12),"-")</f>
        <v>1</v>
      </c>
      <c r="U12" s="182">
        <f>IFERROR(J12/SUM(P12:P17),"-")</f>
        <v>22000</v>
      </c>
      <c r="V12" s="84">
        <v>1</v>
      </c>
      <c r="W12" s="82">
        <f>IF(P12=0,"-",V12/P12)</f>
        <v>1</v>
      </c>
      <c r="X12" s="186">
        <v>3000</v>
      </c>
      <c r="Y12" s="187">
        <f>IFERROR(X12/P12,"-")</f>
        <v>3000</v>
      </c>
      <c r="Z12" s="187">
        <f>IFERROR(X12/V12,"-")</f>
        <v>3000</v>
      </c>
      <c r="AA12" s="188">
        <f>SUM(X12:X17)-SUM(J12:J17)</f>
        <v>-125000</v>
      </c>
      <c r="AB12" s="85">
        <f>SUM(X12:X17)/SUM(J12:J17)</f>
        <v>0.43181818181818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62</v>
      </c>
      <c r="E13" s="203" t="s">
        <v>77</v>
      </c>
      <c r="F13" s="203" t="s">
        <v>64</v>
      </c>
      <c r="G13" s="203" t="s">
        <v>81</v>
      </c>
      <c r="H13" s="90" t="s">
        <v>72</v>
      </c>
      <c r="I13" s="204" t="s">
        <v>73</v>
      </c>
      <c r="J13" s="188"/>
      <c r="K13" s="81">
        <v>3</v>
      </c>
      <c r="L13" s="81">
        <v>0</v>
      </c>
      <c r="M13" s="81">
        <v>21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85</v>
      </c>
      <c r="E14" s="203" t="s">
        <v>86</v>
      </c>
      <c r="F14" s="203" t="s">
        <v>64</v>
      </c>
      <c r="G14" s="203" t="s">
        <v>81</v>
      </c>
      <c r="H14" s="90" t="s">
        <v>72</v>
      </c>
      <c r="I14" s="205" t="s">
        <v>87</v>
      </c>
      <c r="J14" s="188"/>
      <c r="K14" s="81">
        <v>3</v>
      </c>
      <c r="L14" s="81">
        <v>0</v>
      </c>
      <c r="M14" s="81">
        <v>19</v>
      </c>
      <c r="N14" s="91">
        <v>1</v>
      </c>
      <c r="O14" s="92">
        <v>0</v>
      </c>
      <c r="P14" s="93">
        <f>N14+O14</f>
        <v>1</v>
      </c>
      <c r="Q14" s="82">
        <f>IFERROR(P14/M14,"-")</f>
        <v>0.052631578947368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 t="s">
        <v>81</v>
      </c>
      <c r="H15" s="90" t="s">
        <v>72</v>
      </c>
      <c r="I15" s="205" t="s">
        <v>91</v>
      </c>
      <c r="J15" s="188"/>
      <c r="K15" s="81">
        <v>2</v>
      </c>
      <c r="L15" s="81">
        <v>0</v>
      </c>
      <c r="M15" s="81">
        <v>6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93</v>
      </c>
      <c r="E16" s="203" t="s">
        <v>94</v>
      </c>
      <c r="F16" s="203" t="s">
        <v>64</v>
      </c>
      <c r="G16" s="203" t="s">
        <v>81</v>
      </c>
      <c r="H16" s="90" t="s">
        <v>72</v>
      </c>
      <c r="I16" s="90"/>
      <c r="J16" s="188"/>
      <c r="K16" s="81">
        <v>1</v>
      </c>
      <c r="L16" s="81">
        <v>0</v>
      </c>
      <c r="M16" s="81">
        <v>3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 t="s">
        <v>96</v>
      </c>
      <c r="E17" s="203" t="s">
        <v>96</v>
      </c>
      <c r="F17" s="203" t="s">
        <v>69</v>
      </c>
      <c r="G17" s="203" t="s">
        <v>97</v>
      </c>
      <c r="H17" s="90"/>
      <c r="I17" s="90"/>
      <c r="J17" s="188"/>
      <c r="K17" s="81">
        <v>62</v>
      </c>
      <c r="L17" s="81">
        <v>28</v>
      </c>
      <c r="M17" s="81">
        <v>16</v>
      </c>
      <c r="N17" s="91">
        <v>8</v>
      </c>
      <c r="O17" s="92">
        <v>0</v>
      </c>
      <c r="P17" s="93">
        <f>N17+O17</f>
        <v>8</v>
      </c>
      <c r="Q17" s="82">
        <f>IFERROR(P17/M17,"-")</f>
        <v>0.5</v>
      </c>
      <c r="R17" s="81">
        <v>6</v>
      </c>
      <c r="S17" s="81">
        <v>2</v>
      </c>
      <c r="T17" s="82">
        <f>IFERROR(S17/(O17+P17),"-")</f>
        <v>0.25</v>
      </c>
      <c r="U17" s="182"/>
      <c r="V17" s="84">
        <v>3</v>
      </c>
      <c r="W17" s="82">
        <f>IF(P17=0,"-",V17/P17)</f>
        <v>0.375</v>
      </c>
      <c r="X17" s="186">
        <v>92000</v>
      </c>
      <c r="Y17" s="187">
        <f>IFERROR(X17/P17,"-")</f>
        <v>11500</v>
      </c>
      <c r="Z17" s="187">
        <f>IFERROR(X17/V17,"-")</f>
        <v>30666.666666667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5</v>
      </c>
      <c r="BO17" s="120">
        <f>IF(P17=0,"",IF(BN17=0,"",(BN17/P17)))</f>
        <v>0.625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0.375</v>
      </c>
      <c r="BY17" s="128">
        <v>3</v>
      </c>
      <c r="BZ17" s="129">
        <f>IFERROR(BY17/BW17,"-")</f>
        <v>1</v>
      </c>
      <c r="CA17" s="130">
        <v>92000</v>
      </c>
      <c r="CB17" s="131">
        <f>IFERROR(CA17/BW17,"-")</f>
        <v>30666.666666667</v>
      </c>
      <c r="CC17" s="132"/>
      <c r="CD17" s="132"/>
      <c r="CE17" s="132">
        <v>3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92000</v>
      </c>
      <c r="CQ17" s="141">
        <v>49000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1.972</v>
      </c>
      <c r="B18" s="203" t="s">
        <v>98</v>
      </c>
      <c r="C18" s="203"/>
      <c r="D18" s="203" t="s">
        <v>99</v>
      </c>
      <c r="E18" s="203" t="s">
        <v>63</v>
      </c>
      <c r="F18" s="203" t="s">
        <v>64</v>
      </c>
      <c r="G18" s="203" t="s">
        <v>100</v>
      </c>
      <c r="H18" s="90" t="s">
        <v>101</v>
      </c>
      <c r="I18" s="90" t="s">
        <v>102</v>
      </c>
      <c r="J18" s="188">
        <v>250000</v>
      </c>
      <c r="K18" s="81">
        <v>18</v>
      </c>
      <c r="L18" s="81">
        <v>0</v>
      </c>
      <c r="M18" s="81">
        <v>82</v>
      </c>
      <c r="N18" s="91">
        <v>4</v>
      </c>
      <c r="O18" s="92">
        <v>0</v>
      </c>
      <c r="P18" s="93">
        <f>N18+O18</f>
        <v>4</v>
      </c>
      <c r="Q18" s="82">
        <f>IFERROR(P18/M18,"-")</f>
        <v>0.048780487804878</v>
      </c>
      <c r="R18" s="81">
        <v>3</v>
      </c>
      <c r="S18" s="81">
        <v>0</v>
      </c>
      <c r="T18" s="82">
        <f>IFERROR(S18/(O18+P18),"-")</f>
        <v>0</v>
      </c>
      <c r="U18" s="182">
        <f>IFERROR(J18/SUM(P18:P19),"-")</f>
        <v>17857.142857143</v>
      </c>
      <c r="V18" s="84">
        <v>2</v>
      </c>
      <c r="W18" s="82">
        <f>IF(P18=0,"-",V18/P18)</f>
        <v>0.5</v>
      </c>
      <c r="X18" s="186">
        <v>33000</v>
      </c>
      <c r="Y18" s="187">
        <f>IFERROR(X18/P18,"-")</f>
        <v>8250</v>
      </c>
      <c r="Z18" s="187">
        <f>IFERROR(X18/V18,"-")</f>
        <v>16500</v>
      </c>
      <c r="AA18" s="188">
        <f>SUM(X18:X19)-SUM(J18:J19)</f>
        <v>243000</v>
      </c>
      <c r="AB18" s="85">
        <f>SUM(X18:X19)/SUM(J18:J19)</f>
        <v>1.972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>
        <v>1</v>
      </c>
      <c r="BH18" s="114">
        <f>IFERROR(BG18/BE18,"-")</f>
        <v>1</v>
      </c>
      <c r="BI18" s="115">
        <v>3000</v>
      </c>
      <c r="BJ18" s="116">
        <f>IFERROR(BI18/BE18,"-")</f>
        <v>3000</v>
      </c>
      <c r="BK18" s="117">
        <v>1</v>
      </c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>
        <v>1</v>
      </c>
      <c r="BZ18" s="129">
        <f>IFERROR(BY18/BW18,"-")</f>
        <v>1</v>
      </c>
      <c r="CA18" s="130">
        <v>30000</v>
      </c>
      <c r="CB18" s="131">
        <f>IFERROR(CA18/BW18,"-")</f>
        <v>30000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33000</v>
      </c>
      <c r="CQ18" s="141">
        <v>30000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 t="s">
        <v>99</v>
      </c>
      <c r="E19" s="203" t="s">
        <v>63</v>
      </c>
      <c r="F19" s="203" t="s">
        <v>69</v>
      </c>
      <c r="G19" s="203"/>
      <c r="H19" s="90"/>
      <c r="I19" s="90"/>
      <c r="J19" s="188"/>
      <c r="K19" s="81">
        <v>53</v>
      </c>
      <c r="L19" s="81">
        <v>34</v>
      </c>
      <c r="M19" s="81">
        <v>21</v>
      </c>
      <c r="N19" s="91">
        <v>10</v>
      </c>
      <c r="O19" s="92">
        <v>0</v>
      </c>
      <c r="P19" s="93">
        <f>N19+O19</f>
        <v>10</v>
      </c>
      <c r="Q19" s="82">
        <f>IFERROR(P19/M19,"-")</f>
        <v>0.47619047619048</v>
      </c>
      <c r="R19" s="81">
        <v>4</v>
      </c>
      <c r="S19" s="81">
        <v>5</v>
      </c>
      <c r="T19" s="82">
        <f>IFERROR(S19/(O19+P19),"-")</f>
        <v>0.5</v>
      </c>
      <c r="U19" s="182"/>
      <c r="V19" s="84">
        <v>6</v>
      </c>
      <c r="W19" s="82">
        <f>IF(P19=0,"-",V19/P19)</f>
        <v>0.6</v>
      </c>
      <c r="X19" s="186">
        <v>460000</v>
      </c>
      <c r="Y19" s="187">
        <f>IFERROR(X19/P19,"-")</f>
        <v>46000</v>
      </c>
      <c r="Z19" s="187">
        <f>IFERROR(X19/V19,"-")</f>
        <v>76666.666666667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0.2</v>
      </c>
      <c r="BG19" s="112">
        <v>1</v>
      </c>
      <c r="BH19" s="114">
        <f>IFERROR(BG19/BE19,"-")</f>
        <v>0.5</v>
      </c>
      <c r="BI19" s="115">
        <v>3000</v>
      </c>
      <c r="BJ19" s="116">
        <f>IFERROR(BI19/BE19,"-")</f>
        <v>1500</v>
      </c>
      <c r="BK19" s="117">
        <v>1</v>
      </c>
      <c r="BL19" s="117"/>
      <c r="BM19" s="117"/>
      <c r="BN19" s="119">
        <v>4</v>
      </c>
      <c r="BO19" s="120">
        <f>IF(P19=0,"",IF(BN19=0,"",(BN19/P19)))</f>
        <v>0.4</v>
      </c>
      <c r="BP19" s="121">
        <v>3</v>
      </c>
      <c r="BQ19" s="122">
        <f>IFERROR(BP19/BN19,"-")</f>
        <v>0.75</v>
      </c>
      <c r="BR19" s="123">
        <v>44000</v>
      </c>
      <c r="BS19" s="124">
        <f>IFERROR(BR19/BN19,"-")</f>
        <v>11000</v>
      </c>
      <c r="BT19" s="125">
        <v>1</v>
      </c>
      <c r="BU19" s="125">
        <v>1</v>
      </c>
      <c r="BV19" s="125">
        <v>1</v>
      </c>
      <c r="BW19" s="126">
        <v>3</v>
      </c>
      <c r="BX19" s="127">
        <f>IF(P19=0,"",IF(BW19=0,"",(BW19/P19)))</f>
        <v>0.3</v>
      </c>
      <c r="BY19" s="128">
        <v>1</v>
      </c>
      <c r="BZ19" s="129">
        <f>IFERROR(BY19/BW19,"-")</f>
        <v>0.33333333333333</v>
      </c>
      <c r="CA19" s="130">
        <v>15000</v>
      </c>
      <c r="CB19" s="131">
        <f>IFERROR(CA19/BW19,"-")</f>
        <v>5000</v>
      </c>
      <c r="CC19" s="132"/>
      <c r="CD19" s="132"/>
      <c r="CE19" s="132">
        <v>1</v>
      </c>
      <c r="CF19" s="133">
        <v>1</v>
      </c>
      <c r="CG19" s="134">
        <f>IF(P19=0,"",IF(CF19=0,"",(CF19/P19)))</f>
        <v>0.1</v>
      </c>
      <c r="CH19" s="135">
        <v>1</v>
      </c>
      <c r="CI19" s="136">
        <f>IFERROR(CH19/CF19,"-")</f>
        <v>1</v>
      </c>
      <c r="CJ19" s="137">
        <v>408000</v>
      </c>
      <c r="CK19" s="138">
        <f>IFERROR(CJ19/CF19,"-")</f>
        <v>408000</v>
      </c>
      <c r="CL19" s="139"/>
      <c r="CM19" s="139"/>
      <c r="CN19" s="139">
        <v>1</v>
      </c>
      <c r="CO19" s="140">
        <v>6</v>
      </c>
      <c r="CP19" s="141">
        <v>460000</v>
      </c>
      <c r="CQ19" s="141">
        <v>408000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3.2733333333333</v>
      </c>
      <c r="B20" s="203" t="s">
        <v>104</v>
      </c>
      <c r="C20" s="203"/>
      <c r="D20" s="203" t="s">
        <v>89</v>
      </c>
      <c r="E20" s="203" t="s">
        <v>105</v>
      </c>
      <c r="F20" s="203" t="s">
        <v>64</v>
      </c>
      <c r="G20" s="203" t="s">
        <v>106</v>
      </c>
      <c r="H20" s="90" t="s">
        <v>107</v>
      </c>
      <c r="I20" s="90" t="s">
        <v>108</v>
      </c>
      <c r="J20" s="188">
        <v>300000</v>
      </c>
      <c r="K20" s="81">
        <v>10</v>
      </c>
      <c r="L20" s="81">
        <v>0</v>
      </c>
      <c r="M20" s="81">
        <v>45</v>
      </c>
      <c r="N20" s="91">
        <v>3</v>
      </c>
      <c r="O20" s="92">
        <v>0</v>
      </c>
      <c r="P20" s="93">
        <f>N20+O20</f>
        <v>3</v>
      </c>
      <c r="Q20" s="82">
        <f>IFERROR(P20/M20,"-")</f>
        <v>0.066666666666667</v>
      </c>
      <c r="R20" s="81">
        <v>3</v>
      </c>
      <c r="S20" s="81">
        <v>0</v>
      </c>
      <c r="T20" s="82">
        <f>IFERROR(S20/(O20+P20),"-")</f>
        <v>0</v>
      </c>
      <c r="U20" s="182">
        <f>IFERROR(J20/SUM(P20:P24),"-")</f>
        <v>13043.47826087</v>
      </c>
      <c r="V20" s="84">
        <v>3</v>
      </c>
      <c r="W20" s="82">
        <f>IF(P20=0,"-",V20/P20)</f>
        <v>1</v>
      </c>
      <c r="X20" s="186">
        <v>132000</v>
      </c>
      <c r="Y20" s="187">
        <f>IFERROR(X20/P20,"-")</f>
        <v>44000</v>
      </c>
      <c r="Z20" s="187">
        <f>IFERROR(X20/V20,"-")</f>
        <v>44000</v>
      </c>
      <c r="AA20" s="188">
        <f>SUM(X20:X24)-SUM(J20:J24)</f>
        <v>682000</v>
      </c>
      <c r="AB20" s="85">
        <f>SUM(X20:X24)/SUM(J20:J24)</f>
        <v>3.2733333333333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>
        <v>1</v>
      </c>
      <c r="BH20" s="114">
        <f>IFERROR(BG20/BE20,"-")</f>
        <v>1</v>
      </c>
      <c r="BI20" s="115">
        <v>8000</v>
      </c>
      <c r="BJ20" s="116">
        <f>IFERROR(BI20/BE20,"-")</f>
        <v>8000</v>
      </c>
      <c r="BK20" s="117"/>
      <c r="BL20" s="117">
        <v>1</v>
      </c>
      <c r="BM20" s="117"/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3000</v>
      </c>
      <c r="BS20" s="124">
        <f>IFERROR(BR20/BN20,"-")</f>
        <v>3000</v>
      </c>
      <c r="BT20" s="125">
        <v>1</v>
      </c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121000</v>
      </c>
      <c r="CB20" s="131">
        <f>IFERROR(CA20/BW20,"-")</f>
        <v>121000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132000</v>
      </c>
      <c r="CQ20" s="141">
        <v>121000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109</v>
      </c>
      <c r="C21" s="203"/>
      <c r="D21" s="203" t="s">
        <v>89</v>
      </c>
      <c r="E21" s="203" t="s">
        <v>110</v>
      </c>
      <c r="F21" s="203" t="s">
        <v>64</v>
      </c>
      <c r="G21" s="203"/>
      <c r="H21" s="90" t="s">
        <v>107</v>
      </c>
      <c r="I21" s="90"/>
      <c r="J21" s="188"/>
      <c r="K21" s="81">
        <v>6</v>
      </c>
      <c r="L21" s="81">
        <v>0</v>
      </c>
      <c r="M21" s="81">
        <v>21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 t="s">
        <v>89</v>
      </c>
      <c r="E22" s="203" t="s">
        <v>112</v>
      </c>
      <c r="F22" s="203" t="s">
        <v>64</v>
      </c>
      <c r="G22" s="203"/>
      <c r="H22" s="90" t="s">
        <v>107</v>
      </c>
      <c r="I22" s="90"/>
      <c r="J22" s="188"/>
      <c r="K22" s="81">
        <v>10</v>
      </c>
      <c r="L22" s="81">
        <v>0</v>
      </c>
      <c r="M22" s="81">
        <v>62</v>
      </c>
      <c r="N22" s="91">
        <v>4</v>
      </c>
      <c r="O22" s="92">
        <v>0</v>
      </c>
      <c r="P22" s="93">
        <f>N22+O22</f>
        <v>4</v>
      </c>
      <c r="Q22" s="82">
        <f>IFERROR(P22/M22,"-")</f>
        <v>0.064516129032258</v>
      </c>
      <c r="R22" s="81">
        <v>1</v>
      </c>
      <c r="S22" s="81">
        <v>1</v>
      </c>
      <c r="T22" s="82">
        <f>IFERROR(S22/(O22+P22),"-")</f>
        <v>0.25</v>
      </c>
      <c r="U22" s="182"/>
      <c r="V22" s="84">
        <v>1</v>
      </c>
      <c r="W22" s="82">
        <f>IF(P22=0,"-",V22/P22)</f>
        <v>0.25</v>
      </c>
      <c r="X22" s="186">
        <v>8000</v>
      </c>
      <c r="Y22" s="187">
        <f>IFERROR(X22/P22,"-")</f>
        <v>2000</v>
      </c>
      <c r="Z22" s="187">
        <f>IFERROR(X22/V22,"-")</f>
        <v>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2</v>
      </c>
      <c r="AN22" s="101">
        <f>IF(P22=0,"",IF(AM22=0,"",(AM22/P22)))</f>
        <v>0.5</v>
      </c>
      <c r="AO22" s="100">
        <v>1</v>
      </c>
      <c r="AP22" s="102">
        <f>IFERROR(AP22/AM22,"-")</f>
        <v>0</v>
      </c>
      <c r="AQ22" s="103">
        <v>8000</v>
      </c>
      <c r="AR22" s="104">
        <f>IFERROR(AQ22/AM22,"-")</f>
        <v>4000</v>
      </c>
      <c r="AS22" s="105"/>
      <c r="AT22" s="105">
        <v>1</v>
      </c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8000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89</v>
      </c>
      <c r="E23" s="203" t="s">
        <v>114</v>
      </c>
      <c r="F23" s="203" t="s">
        <v>64</v>
      </c>
      <c r="G23" s="203"/>
      <c r="H23" s="90" t="s">
        <v>107</v>
      </c>
      <c r="I23" s="90"/>
      <c r="J23" s="188"/>
      <c r="K23" s="81">
        <v>3</v>
      </c>
      <c r="L23" s="81">
        <v>0</v>
      </c>
      <c r="M23" s="81">
        <v>43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96</v>
      </c>
      <c r="E24" s="203" t="s">
        <v>96</v>
      </c>
      <c r="F24" s="203" t="s">
        <v>69</v>
      </c>
      <c r="G24" s="203"/>
      <c r="H24" s="90"/>
      <c r="I24" s="90"/>
      <c r="J24" s="188"/>
      <c r="K24" s="81">
        <v>122</v>
      </c>
      <c r="L24" s="81">
        <v>79</v>
      </c>
      <c r="M24" s="81">
        <v>50</v>
      </c>
      <c r="N24" s="91">
        <v>16</v>
      </c>
      <c r="O24" s="92">
        <v>0</v>
      </c>
      <c r="P24" s="93">
        <f>N24+O24</f>
        <v>16</v>
      </c>
      <c r="Q24" s="82">
        <f>IFERROR(P24/M24,"-")</f>
        <v>0.32</v>
      </c>
      <c r="R24" s="81">
        <v>12</v>
      </c>
      <c r="S24" s="81">
        <v>0</v>
      </c>
      <c r="T24" s="82">
        <f>IFERROR(S24/(O24+P24),"-")</f>
        <v>0</v>
      </c>
      <c r="U24" s="182"/>
      <c r="V24" s="84">
        <v>10</v>
      </c>
      <c r="W24" s="82">
        <f>IF(P24=0,"-",V24/P24)</f>
        <v>0.625</v>
      </c>
      <c r="X24" s="186">
        <v>842000</v>
      </c>
      <c r="Y24" s="187">
        <f>IFERROR(X24/P24,"-")</f>
        <v>52625</v>
      </c>
      <c r="Z24" s="187">
        <f>IFERROR(X24/V24,"-")</f>
        <v>84200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0.125</v>
      </c>
      <c r="BG24" s="112">
        <v>1</v>
      </c>
      <c r="BH24" s="114">
        <f>IFERROR(BG24/BE24,"-")</f>
        <v>0.5</v>
      </c>
      <c r="BI24" s="115">
        <v>5000</v>
      </c>
      <c r="BJ24" s="116">
        <f>IFERROR(BI24/BE24,"-")</f>
        <v>2500</v>
      </c>
      <c r="BK24" s="117">
        <v>1</v>
      </c>
      <c r="BL24" s="117"/>
      <c r="BM24" s="117"/>
      <c r="BN24" s="119">
        <v>7</v>
      </c>
      <c r="BO24" s="120">
        <f>IF(P24=0,"",IF(BN24=0,"",(BN24/P24)))</f>
        <v>0.4375</v>
      </c>
      <c r="BP24" s="121">
        <v>3</v>
      </c>
      <c r="BQ24" s="122">
        <f>IFERROR(BP24/BN24,"-")</f>
        <v>0.42857142857143</v>
      </c>
      <c r="BR24" s="123">
        <v>213000</v>
      </c>
      <c r="BS24" s="124">
        <f>IFERROR(BR24/BN24,"-")</f>
        <v>30428.571428571</v>
      </c>
      <c r="BT24" s="125"/>
      <c r="BU24" s="125"/>
      <c r="BV24" s="125">
        <v>3</v>
      </c>
      <c r="BW24" s="126">
        <v>3</v>
      </c>
      <c r="BX24" s="127">
        <f>IF(P24=0,"",IF(BW24=0,"",(BW24/P24)))</f>
        <v>0.1875</v>
      </c>
      <c r="BY24" s="128">
        <v>3</v>
      </c>
      <c r="BZ24" s="129">
        <f>IFERROR(BY24/BW24,"-")</f>
        <v>1</v>
      </c>
      <c r="CA24" s="130">
        <v>100000</v>
      </c>
      <c r="CB24" s="131">
        <f>IFERROR(CA24/BW24,"-")</f>
        <v>33333.333333333</v>
      </c>
      <c r="CC24" s="132"/>
      <c r="CD24" s="132"/>
      <c r="CE24" s="132">
        <v>3</v>
      </c>
      <c r="CF24" s="133">
        <v>4</v>
      </c>
      <c r="CG24" s="134">
        <f>IF(P24=0,"",IF(CF24=0,"",(CF24/P24)))</f>
        <v>0.25</v>
      </c>
      <c r="CH24" s="135">
        <v>3</v>
      </c>
      <c r="CI24" s="136">
        <f>IFERROR(CH24/CF24,"-")</f>
        <v>0.75</v>
      </c>
      <c r="CJ24" s="137">
        <v>524000</v>
      </c>
      <c r="CK24" s="138">
        <f>IFERROR(CJ24/CF24,"-")</f>
        <v>131000</v>
      </c>
      <c r="CL24" s="139"/>
      <c r="CM24" s="139"/>
      <c r="CN24" s="139">
        <v>3</v>
      </c>
      <c r="CO24" s="140">
        <v>10</v>
      </c>
      <c r="CP24" s="141">
        <v>842000</v>
      </c>
      <c r="CQ24" s="141">
        <v>287000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1.0492307692308</v>
      </c>
      <c r="B25" s="203" t="s">
        <v>116</v>
      </c>
      <c r="C25" s="203"/>
      <c r="D25" s="203" t="s">
        <v>89</v>
      </c>
      <c r="E25" s="203" t="s">
        <v>105</v>
      </c>
      <c r="F25" s="203" t="s">
        <v>64</v>
      </c>
      <c r="G25" s="203" t="s">
        <v>117</v>
      </c>
      <c r="H25" s="90" t="s">
        <v>107</v>
      </c>
      <c r="I25" s="90" t="s">
        <v>108</v>
      </c>
      <c r="J25" s="188">
        <v>325000</v>
      </c>
      <c r="K25" s="81">
        <v>6</v>
      </c>
      <c r="L25" s="81">
        <v>0</v>
      </c>
      <c r="M25" s="81">
        <v>30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IFERROR(J25/SUM(P25:P28),"-")</f>
        <v>20312.5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SUM(X25:X28)-SUM(J25:J28)</f>
        <v>16000</v>
      </c>
      <c r="AB25" s="85">
        <f>SUM(X25:X28)/SUM(J25:J28)</f>
        <v>1.0492307692308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89</v>
      </c>
      <c r="E26" s="203" t="s">
        <v>110</v>
      </c>
      <c r="F26" s="203" t="s">
        <v>64</v>
      </c>
      <c r="G26" s="203" t="s">
        <v>117</v>
      </c>
      <c r="H26" s="90" t="s">
        <v>119</v>
      </c>
      <c r="I26" s="90"/>
      <c r="J26" s="188"/>
      <c r="K26" s="81">
        <v>3</v>
      </c>
      <c r="L26" s="81">
        <v>0</v>
      </c>
      <c r="M26" s="81">
        <v>20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89</v>
      </c>
      <c r="E27" s="203" t="s">
        <v>114</v>
      </c>
      <c r="F27" s="203" t="s">
        <v>64</v>
      </c>
      <c r="G27" s="203" t="s">
        <v>117</v>
      </c>
      <c r="H27" s="90" t="s">
        <v>121</v>
      </c>
      <c r="I27" s="90"/>
      <c r="J27" s="188"/>
      <c r="K27" s="81">
        <v>17</v>
      </c>
      <c r="L27" s="81">
        <v>0</v>
      </c>
      <c r="M27" s="81">
        <v>96</v>
      </c>
      <c r="N27" s="91">
        <v>3</v>
      </c>
      <c r="O27" s="92">
        <v>0</v>
      </c>
      <c r="P27" s="93">
        <f>N27+O27</f>
        <v>3</v>
      </c>
      <c r="Q27" s="82">
        <f>IFERROR(P27/M27,"-")</f>
        <v>0.03125</v>
      </c>
      <c r="R27" s="81">
        <v>1</v>
      </c>
      <c r="S27" s="81">
        <v>2</v>
      </c>
      <c r="T27" s="82">
        <f>IFERROR(S27/(O27+P27),"-")</f>
        <v>0.66666666666667</v>
      </c>
      <c r="U27" s="182"/>
      <c r="V27" s="84">
        <v>1</v>
      </c>
      <c r="W27" s="82">
        <f>IF(P27=0,"-",V27/P27)</f>
        <v>0.33333333333333</v>
      </c>
      <c r="X27" s="186">
        <v>31000</v>
      </c>
      <c r="Y27" s="187">
        <f>IFERROR(X27/P27,"-")</f>
        <v>10333.333333333</v>
      </c>
      <c r="Z27" s="187">
        <f>IFERROR(X27/V27,"-")</f>
        <v>31000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>
        <v>1</v>
      </c>
      <c r="BQ27" s="122">
        <f>IFERROR(BP27/BN27,"-")</f>
        <v>1</v>
      </c>
      <c r="BR27" s="123">
        <v>31000</v>
      </c>
      <c r="BS27" s="124">
        <f>IFERROR(BR27/BN27,"-")</f>
        <v>31000</v>
      </c>
      <c r="BT27" s="125"/>
      <c r="BU27" s="125"/>
      <c r="BV27" s="125">
        <v>1</v>
      </c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31000</v>
      </c>
      <c r="CQ27" s="141">
        <v>31000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96</v>
      </c>
      <c r="E28" s="203" t="s">
        <v>96</v>
      </c>
      <c r="F28" s="203" t="s">
        <v>69</v>
      </c>
      <c r="G28" s="203"/>
      <c r="H28" s="90"/>
      <c r="I28" s="90"/>
      <c r="J28" s="188"/>
      <c r="K28" s="81">
        <v>103</v>
      </c>
      <c r="L28" s="81">
        <v>56</v>
      </c>
      <c r="M28" s="81">
        <v>16</v>
      </c>
      <c r="N28" s="91">
        <v>13</v>
      </c>
      <c r="O28" s="92">
        <v>0</v>
      </c>
      <c r="P28" s="93">
        <f>N28+O28</f>
        <v>13</v>
      </c>
      <c r="Q28" s="82">
        <f>IFERROR(P28/M28,"-")</f>
        <v>0.8125</v>
      </c>
      <c r="R28" s="81">
        <v>9</v>
      </c>
      <c r="S28" s="81">
        <v>0</v>
      </c>
      <c r="T28" s="82">
        <f>IFERROR(S28/(O28+P28),"-")</f>
        <v>0</v>
      </c>
      <c r="U28" s="182"/>
      <c r="V28" s="84">
        <v>6</v>
      </c>
      <c r="W28" s="82">
        <f>IF(P28=0,"-",V28/P28)</f>
        <v>0.46153846153846</v>
      </c>
      <c r="X28" s="186">
        <v>310000</v>
      </c>
      <c r="Y28" s="187">
        <f>IFERROR(X28/P28,"-")</f>
        <v>23846.153846154</v>
      </c>
      <c r="Z28" s="187">
        <f>IFERROR(X28/V28,"-")</f>
        <v>51666.666666667</v>
      </c>
      <c r="AA28" s="188"/>
      <c r="AB28" s="85"/>
      <c r="AC28" s="79"/>
      <c r="AD28" s="94">
        <v>1</v>
      </c>
      <c r="AE28" s="95">
        <f>IF(P28=0,"",IF(AD28=0,"",(AD28/P28)))</f>
        <v>0.076923076923077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0.15384615384615</v>
      </c>
      <c r="BG28" s="112">
        <v>2</v>
      </c>
      <c r="BH28" s="114">
        <f>IFERROR(BG28/BE28,"-")</f>
        <v>1</v>
      </c>
      <c r="BI28" s="115">
        <v>208000</v>
      </c>
      <c r="BJ28" s="116">
        <f>IFERROR(BI28/BE28,"-")</f>
        <v>104000</v>
      </c>
      <c r="BK28" s="117">
        <v>1</v>
      </c>
      <c r="BL28" s="117"/>
      <c r="BM28" s="117">
        <v>1</v>
      </c>
      <c r="BN28" s="119">
        <v>6</v>
      </c>
      <c r="BO28" s="120">
        <f>IF(P28=0,"",IF(BN28=0,"",(BN28/P28)))</f>
        <v>0.46153846153846</v>
      </c>
      <c r="BP28" s="121">
        <v>2</v>
      </c>
      <c r="BQ28" s="122">
        <f>IFERROR(BP28/BN28,"-")</f>
        <v>0.33333333333333</v>
      </c>
      <c r="BR28" s="123">
        <v>30000</v>
      </c>
      <c r="BS28" s="124">
        <f>IFERROR(BR28/BN28,"-")</f>
        <v>5000</v>
      </c>
      <c r="BT28" s="125">
        <v>1</v>
      </c>
      <c r="BU28" s="125"/>
      <c r="BV28" s="125">
        <v>1</v>
      </c>
      <c r="BW28" s="126">
        <v>4</v>
      </c>
      <c r="BX28" s="127">
        <f>IF(P28=0,"",IF(BW28=0,"",(BW28/P28)))</f>
        <v>0.30769230769231</v>
      </c>
      <c r="BY28" s="128">
        <v>2</v>
      </c>
      <c r="BZ28" s="129">
        <f>IFERROR(BY28/BW28,"-")</f>
        <v>0.5</v>
      </c>
      <c r="CA28" s="130">
        <v>72000</v>
      </c>
      <c r="CB28" s="131">
        <f>IFERROR(CA28/BW28,"-")</f>
        <v>18000</v>
      </c>
      <c r="CC28" s="132"/>
      <c r="CD28" s="132"/>
      <c r="CE28" s="132">
        <v>2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6</v>
      </c>
      <c r="CP28" s="141">
        <v>310000</v>
      </c>
      <c r="CQ28" s="141">
        <v>205000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1.4102102102102</v>
      </c>
      <c r="B31" s="39"/>
      <c r="C31" s="39"/>
      <c r="D31" s="39"/>
      <c r="E31" s="39"/>
      <c r="F31" s="39"/>
      <c r="G31" s="40" t="s">
        <v>123</v>
      </c>
      <c r="H31" s="40"/>
      <c r="I31" s="40"/>
      <c r="J31" s="190">
        <f>SUM(J6:J30)</f>
        <v>1665000</v>
      </c>
      <c r="K31" s="41">
        <f>SUM(K6:K30)</f>
        <v>538</v>
      </c>
      <c r="L31" s="41">
        <f>SUM(L6:L30)</f>
        <v>267</v>
      </c>
      <c r="M31" s="41">
        <f>SUM(M6:M30)</f>
        <v>668</v>
      </c>
      <c r="N31" s="41">
        <f>SUM(N6:N30)</f>
        <v>78</v>
      </c>
      <c r="O31" s="41">
        <f>SUM(O6:O30)</f>
        <v>0</v>
      </c>
      <c r="P31" s="41">
        <f>SUM(P6:P30)</f>
        <v>78</v>
      </c>
      <c r="Q31" s="42">
        <f>IFERROR(P31/M31,"-")</f>
        <v>0.11676646706587</v>
      </c>
      <c r="R31" s="78">
        <f>SUM(R6:R30)</f>
        <v>47</v>
      </c>
      <c r="S31" s="78">
        <f>SUM(S6:S30)</f>
        <v>17</v>
      </c>
      <c r="T31" s="42">
        <f>IFERROR(R31/P31,"-")</f>
        <v>0.6025641025641</v>
      </c>
      <c r="U31" s="184">
        <f>IFERROR(J31/P31,"-")</f>
        <v>21346.153846154</v>
      </c>
      <c r="V31" s="44">
        <f>SUM(V6:V30)</f>
        <v>38</v>
      </c>
      <c r="W31" s="42">
        <f>IFERROR(V31/P31,"-")</f>
        <v>0.48717948717949</v>
      </c>
      <c r="X31" s="190">
        <f>SUM(X6:X30)</f>
        <v>2348000</v>
      </c>
      <c r="Y31" s="190">
        <f>IFERROR(X31/P31,"-")</f>
        <v>30102.564102564</v>
      </c>
      <c r="Z31" s="190">
        <f>IFERROR(X31/V31,"-")</f>
        <v>61789.473684211</v>
      </c>
      <c r="AA31" s="190">
        <f>X31-J31</f>
        <v>683000</v>
      </c>
      <c r="AB31" s="47">
        <f>X31/J31</f>
        <v>1.4102102102102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19"/>
    <mergeCell ref="J18:J19"/>
    <mergeCell ref="U18:U19"/>
    <mergeCell ref="AA18:AA19"/>
    <mergeCell ref="AB18:AB19"/>
    <mergeCell ref="A20:A24"/>
    <mergeCell ref="J20:J24"/>
    <mergeCell ref="U20:U24"/>
    <mergeCell ref="AA20:AA24"/>
    <mergeCell ref="AB20:AB24"/>
    <mergeCell ref="A25:A28"/>
    <mergeCell ref="J25:J28"/>
    <mergeCell ref="U25:U28"/>
    <mergeCell ref="AA25:AA28"/>
    <mergeCell ref="AB25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125</v>
      </c>
      <c r="C6" s="203" t="s">
        <v>126</v>
      </c>
      <c r="D6" s="203" t="s">
        <v>127</v>
      </c>
      <c r="E6" s="203" t="s">
        <v>63</v>
      </c>
      <c r="F6" s="203" t="s">
        <v>64</v>
      </c>
      <c r="G6" s="203" t="s">
        <v>128</v>
      </c>
      <c r="H6" s="90" t="s">
        <v>129</v>
      </c>
      <c r="I6" s="90" t="s">
        <v>130</v>
      </c>
      <c r="J6" s="188">
        <v>120000</v>
      </c>
      <c r="K6" s="81">
        <v>4</v>
      </c>
      <c r="L6" s="81">
        <v>0</v>
      </c>
      <c r="M6" s="81">
        <v>17</v>
      </c>
      <c r="N6" s="91">
        <v>1</v>
      </c>
      <c r="O6" s="92">
        <v>0</v>
      </c>
      <c r="P6" s="93">
        <f>N6+O6</f>
        <v>1</v>
      </c>
      <c r="Q6" s="82">
        <f>IFERROR(P6/M6,"-")</f>
        <v>0.058823529411765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30000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</v>
      </c>
      <c r="L7" s="81">
        <v>8</v>
      </c>
      <c r="M7" s="81">
        <v>26</v>
      </c>
      <c r="N7" s="91">
        <v>3</v>
      </c>
      <c r="O7" s="92">
        <v>0</v>
      </c>
      <c r="P7" s="93">
        <f>N7+O7</f>
        <v>3</v>
      </c>
      <c r="Q7" s="82">
        <f>IFERROR(P7/M7,"-")</f>
        <v>0.11538461538462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0.66666666666667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132</v>
      </c>
      <c r="H10" s="40"/>
      <c r="I10" s="40"/>
      <c r="J10" s="190">
        <f>SUM(J6:J9)</f>
        <v>120000</v>
      </c>
      <c r="K10" s="41">
        <f>SUM(K6:K9)</f>
        <v>19</v>
      </c>
      <c r="L10" s="41">
        <f>SUM(L6:L9)</f>
        <v>8</v>
      </c>
      <c r="M10" s="41">
        <f>SUM(M6:M9)</f>
        <v>43</v>
      </c>
      <c r="N10" s="41">
        <f>SUM(N6:N9)</f>
        <v>4</v>
      </c>
      <c r="O10" s="41">
        <f>SUM(O6:O9)</f>
        <v>0</v>
      </c>
      <c r="P10" s="41">
        <f>SUM(P6:P9)</f>
        <v>4</v>
      </c>
      <c r="Q10" s="42">
        <f>IFERROR(P10/M10,"-")</f>
        <v>0.093023255813953</v>
      </c>
      <c r="R10" s="78">
        <f>SUM(R6:R9)</f>
        <v>2</v>
      </c>
      <c r="S10" s="78">
        <f>SUM(S6:S9)</f>
        <v>0</v>
      </c>
      <c r="T10" s="42">
        <f>IFERROR(R10/P10,"-")</f>
        <v>0.5</v>
      </c>
      <c r="U10" s="184">
        <f>IFERROR(J10/P10,"-")</f>
        <v>30000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-120000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