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<sst xmlns="http://schemas.openxmlformats.org/spreadsheetml/2006/main" uniqueCount="148">
  <si>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</si>
  <si>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</si>
  <si>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</si>
  <si>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</si>
  <si>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</si>
  <si>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</si>
  <si>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</si>
  <si>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</si>
  <si>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</si>
  <si>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</si>
  <si>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</si>
  <si>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</si>
  <si>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</si>
  <si>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</si>
  <si>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</si>
  <si>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</si>
  <si>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</si>
  <si>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</si>
  <si>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</si>
  <si>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</si>
  <si>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</si>
  <si>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</si>
  <si>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</si>
  <si>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</si>
  <si>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</si>
  <si>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</si>
  <si>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</si>
  <si>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</si>
  <si>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</si>
  <si>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</si>
  <si>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</si>
  <si>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</si>
  <si>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</si>
  <si>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</si>
  <si>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</si>
  <si>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</si>
  <si>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</si>
  <si>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</si>
  <si>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</si>
  <si>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</si>
  <si>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</si>
  <si>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</si>
  <si>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</si>
  <si>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</si>
  <si>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</si>
  <si>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</si>
  <si>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</si>
  <si>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</si>
  <si>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</si>
  <si>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</si>
  <si>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</si>
  <si>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</si>
  <si>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</si>
  <si>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</si>
  <si>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</si>
  <si>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</si>
  <si>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</si>
  <si>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</si>
  <si>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</si>
  <si>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</si>
  <si>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</si>
  <si>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sd1133</t>
  </si>
  <si>
    <t>どきどき 逆指名 記事</t>
  </si>
  <si>
    <t>男の夢をかなえます 超美熟女から逆指名</t>
  </si>
  <si>
    <t>lp02</t>
  </si>
  <si>
    <t>サンスポ関西</t>
  </si>
  <si>
    <t>4C終面全5段</t>
  </si>
  <si>
    <t>8月11日(日)</t>
  </si>
  <si>
    <t>sd1134</t>
  </si>
  <si>
    <t>空電</t>
  </si>
  <si>
    <t>sd1135</t>
  </si>
  <si>
    <t>サンスポ関東</t>
  </si>
  <si>
    <t>全5段</t>
  </si>
  <si>
    <t>8月10日(土)</t>
  </si>
  <si>
    <t>sd1136</t>
  </si>
  <si>
    <t>sd1137</t>
  </si>
  <si>
    <t>黒：記事風版</t>
  </si>
  <si>
    <t>依存症男性急増中！？</t>
  </si>
  <si>
    <t>8月31日(土)</t>
  </si>
  <si>
    <t>sd1138</t>
  </si>
  <si>
    <t>sd1139</t>
  </si>
  <si>
    <t>スポーツ報知関東</t>
  </si>
  <si>
    <t>全5段つかみ4回</t>
  </si>
  <si>
    <t>8月06日(火)</t>
  </si>
  <si>
    <t>sd1140</t>
  </si>
  <si>
    <t>8月14日(水)</t>
  </si>
  <si>
    <t>sd1141</t>
  </si>
  <si>
    <t>漫画版</t>
  </si>
  <si>
    <t>出会い系使ってみたいけど、携帯メールが苦手という方</t>
  </si>
  <si>
    <t>8月20日(火)</t>
  </si>
  <si>
    <t>sd1142</t>
  </si>
  <si>
    <t>熟女版</t>
  </si>
  <si>
    <t>献身交際。キュートな四十路妻。</t>
  </si>
  <si>
    <t>8月23日(金)</t>
  </si>
  <si>
    <t>sd1143</t>
  </si>
  <si>
    <t>(空電共通)</t>
  </si>
  <si>
    <t>空電 (共通)</t>
  </si>
  <si>
    <t>sd1144</t>
  </si>
  <si>
    <t>右女３</t>
  </si>
  <si>
    <t>83「海よりも家でビール。1人よりも2人でラブラブ。」</t>
  </si>
  <si>
    <t>ニッカン関西</t>
  </si>
  <si>
    <t>半2段つかみ10段保証</t>
  </si>
  <si>
    <t>1～10日</t>
  </si>
  <si>
    <t>sd1145</t>
  </si>
  <si>
    <t>84「キスしたな？母さんにもされたことないのに！」</t>
  </si>
  <si>
    <t>11～20日</t>
  </si>
  <si>
    <t>sd1146</t>
  </si>
  <si>
    <t>85「男女の交流戦開幕！」</t>
  </si>
  <si>
    <t>21～31日</t>
  </si>
  <si>
    <t>sd1147</t>
  </si>
  <si>
    <t>sd1148</t>
  </si>
  <si>
    <t>スポニチ関西</t>
  </si>
  <si>
    <t>半2段つかみ20段保証</t>
  </si>
  <si>
    <t>20段保証</t>
  </si>
  <si>
    <t>sd1149</t>
  </si>
  <si>
    <t>sd1150</t>
  </si>
  <si>
    <t>sd1151</t>
  </si>
  <si>
    <t>86「60代、70代男性にも新しい出会いの予感」</t>
  </si>
  <si>
    <t>sd1152</t>
  </si>
  <si>
    <t>新聞 TOTAL</t>
  </si>
  <si>
    <t>●雑誌 広告</t>
  </si>
  <si>
    <t>dz063</t>
  </si>
  <si>
    <t>扶桑社</t>
  </si>
  <si>
    <t>Tvnavi</t>
  </si>
  <si>
    <t>(月間Tvnavi)①</t>
  </si>
  <si>
    <t>8月24日(土)</t>
  </si>
  <si>
    <t>dz064</t>
  </si>
  <si>
    <t>dz065</t>
  </si>
  <si>
    <t>dz066</t>
  </si>
  <si>
    <t>dz067</t>
  </si>
  <si>
    <t>ぶんか社</t>
  </si>
  <si>
    <t>新50代</t>
  </si>
  <si>
    <t>EX MAX</t>
  </si>
  <si>
    <t>表4</t>
  </si>
  <si>
    <t>8月26日(月)</t>
  </si>
  <si>
    <t>dz068</t>
  </si>
  <si>
    <t>dz069</t>
  </si>
  <si>
    <t>交通 タイムス社</t>
  </si>
  <si>
    <t>トラック魂</t>
  </si>
  <si>
    <t>1C2P</t>
  </si>
  <si>
    <t>8月17日(土)</t>
  </si>
  <si>
    <t>dz070</t>
  </si>
  <si>
    <t>dz071</t>
  </si>
  <si>
    <t>リイド社</t>
  </si>
  <si>
    <t>コミック乱</t>
  </si>
  <si>
    <t>8月27日(火)</t>
  </si>
  <si>
    <t>dz072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</si>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</sst>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20</v>
      </c>
      <c r="D6" s="195">
        <v>1750000</v>
      </c>
      <c r="E6" s="81">
        <v>767</v>
      </c>
      <c r="F6" s="81">
        <v>313</v>
      </c>
      <c r="G6" s="81">
        <v>878</v>
      </c>
      <c r="H6" s="91">
        <v>139</v>
      </c>
      <c r="I6" s="92">
        <v>3</v>
      </c>
      <c r="J6" s="145">
        <f>H6+I6</f>
        <v>142</v>
      </c>
      <c r="K6" s="82">
        <f>IFERROR(J6/G6,"-")</f>
        <v>0.16173120728929</v>
      </c>
      <c r="L6" s="81">
        <v>61</v>
      </c>
      <c r="M6" s="81">
        <v>24</v>
      </c>
      <c r="N6" s="82">
        <f>IFERROR(L6/J6,"-")</f>
        <v>0.42957746478873</v>
      </c>
      <c r="O6" s="83">
        <f>IFERROR(D6/J6,"-")</f>
        <v>12323.943661972</v>
      </c>
      <c r="P6" s="84">
        <v>63</v>
      </c>
      <c r="Q6" s="82">
        <f>IFERROR(P6/J6,"-")</f>
        <v>0.44366197183099</v>
      </c>
      <c r="R6" s="200">
        <v>4453650</v>
      </c>
      <c r="S6" s="201">
        <f>IFERROR(R6/J6,"-")</f>
        <v>31363.732394366</v>
      </c>
      <c r="T6" s="201">
        <f>IFERROR(R6/P6,"-")</f>
        <v>70692.857142857</v>
      </c>
      <c r="U6" s="195">
        <f>IFERROR(R6-D6,"-")</f>
        <v>2703650</v>
      </c>
      <c r="V6" s="85">
        <f>R6/D6</f>
        <v>2.5449428571429</v>
      </c>
      <c r="W6" s="79"/>
      <c r="X6" s="144"/>
    </row>
    <row r="7" spans="1:24">
      <c r="A7" s="80"/>
      <c r="B7" s="86" t="s">
        <v>24</v>
      </c>
      <c r="C7" s="86">
        <v>10</v>
      </c>
      <c r="D7" s="195">
        <v>500000</v>
      </c>
      <c r="E7" s="81">
        <v>244</v>
      </c>
      <c r="F7" s="81">
        <v>101</v>
      </c>
      <c r="G7" s="81">
        <v>234</v>
      </c>
      <c r="H7" s="91">
        <v>61</v>
      </c>
      <c r="I7" s="92">
        <v>0</v>
      </c>
      <c r="J7" s="145">
        <f>H7+I7</f>
        <v>61</v>
      </c>
      <c r="K7" s="82">
        <f>IFERROR(J7/G7,"-")</f>
        <v>0.26068376068376</v>
      </c>
      <c r="L7" s="81">
        <v>14</v>
      </c>
      <c r="M7" s="81">
        <v>14</v>
      </c>
      <c r="N7" s="82">
        <f>IFERROR(L7/J7,"-")</f>
        <v>0.22950819672131</v>
      </c>
      <c r="O7" s="83">
        <f>IFERROR(D7/J7,"-")</f>
        <v>8196.7213114754</v>
      </c>
      <c r="P7" s="84">
        <v>13</v>
      </c>
      <c r="Q7" s="82">
        <f>IFERROR(P7/J7,"-")</f>
        <v>0.21311475409836</v>
      </c>
      <c r="R7" s="200">
        <v>1710000</v>
      </c>
      <c r="S7" s="201">
        <f>IFERROR(R7/J7,"-")</f>
        <v>28032.786885246</v>
      </c>
      <c r="T7" s="201">
        <f>IFERROR(R7/P7,"-")</f>
        <v>131538.46153846</v>
      </c>
      <c r="U7" s="195">
        <f>IFERROR(R7-D7,"-")</f>
        <v>1210000</v>
      </c>
      <c r="V7" s="85">
        <f>R7/D7</f>
        <v>3.42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2250000</v>
      </c>
      <c r="E10" s="41">
        <f>SUM(E6:E8)</f>
        <v>1011</v>
      </c>
      <c r="F10" s="41">
        <f>SUM(F6:F8)</f>
        <v>414</v>
      </c>
      <c r="G10" s="41">
        <f>SUM(G6:G8)</f>
        <v>1112</v>
      </c>
      <c r="H10" s="41">
        <f>SUM(H6:H8)</f>
        <v>200</v>
      </c>
      <c r="I10" s="41">
        <f>SUM(I6:I8)</f>
        <v>3</v>
      </c>
      <c r="J10" s="41">
        <f>SUM(J6:J8)</f>
        <v>203</v>
      </c>
      <c r="K10" s="42">
        <f>IFERROR(J10/G10,"-")</f>
        <v>0.18255395683453</v>
      </c>
      <c r="L10" s="78">
        <f>SUM(L6:L8)</f>
        <v>75</v>
      </c>
      <c r="M10" s="78">
        <f>SUM(M6:M8)</f>
        <v>38</v>
      </c>
      <c r="N10" s="42">
        <f>IFERROR(L10/J10,"-")</f>
        <v>0.36945812807882</v>
      </c>
      <c r="O10" s="43">
        <f>IFERROR(D10/J10,"-")</f>
        <v>11083.743842365</v>
      </c>
      <c r="P10" s="44">
        <f>SUM(P6:P8)</f>
        <v>76</v>
      </c>
      <c r="Q10" s="42">
        <f>IFERROR(P10/J10,"-")</f>
        <v>0.3743842364532</v>
      </c>
      <c r="R10" s="45">
        <f>SUM(R6:R8)</f>
        <v>6163650</v>
      </c>
      <c r="S10" s="45">
        <f>IFERROR(R10/J10,"-")</f>
        <v>30362.807881773</v>
      </c>
      <c r="T10" s="45">
        <f>IFERROR(R10/P10,"-")</f>
        <v>81100.657894737</v>
      </c>
      <c r="U10" s="46">
        <f>SUM(U6:U8)</f>
        <v>3913650</v>
      </c>
      <c r="V10" s="47">
        <f>IFERROR(R10/D10,"-")</f>
        <v>2.7394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1.9824561403509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570000</v>
      </c>
      <c r="K6" s="81">
        <v>15</v>
      </c>
      <c r="L6" s="81">
        <v>0</v>
      </c>
      <c r="M6" s="81">
        <v>57</v>
      </c>
      <c r="N6" s="91">
        <v>8</v>
      </c>
      <c r="O6" s="92">
        <v>0</v>
      </c>
      <c r="P6" s="93">
        <f>N6+O6</f>
        <v>8</v>
      </c>
      <c r="Q6" s="82">
        <f>IFERROR(P6/M6,"-")</f>
        <v>0.14035087719298</v>
      </c>
      <c r="R6" s="81">
        <v>0</v>
      </c>
      <c r="S6" s="81">
        <v>4</v>
      </c>
      <c r="T6" s="82">
        <f>IFERROR(S6/(O6+P6),"-")</f>
        <v>0.5</v>
      </c>
      <c r="U6" s="182">
        <f>IFERROR(J6/SUM(P6:P11),"-")</f>
        <v>13902.43902439</v>
      </c>
      <c r="V6" s="84">
        <v>2</v>
      </c>
      <c r="W6" s="82">
        <f>IF(P6=0,"-",V6/P6)</f>
        <v>0.25</v>
      </c>
      <c r="X6" s="186">
        <v>13000</v>
      </c>
      <c r="Y6" s="187">
        <f>IFERROR(X6/P6,"-")</f>
        <v>1625</v>
      </c>
      <c r="Z6" s="187">
        <f>IFERROR(X6/V6,"-")</f>
        <v>6500</v>
      </c>
      <c r="AA6" s="188">
        <f>SUM(X6:X11)-SUM(J6:J11)</f>
        <v>560000</v>
      </c>
      <c r="AB6" s="85">
        <f>SUM(X6:X11)/SUM(J6:J11)</f>
        <v>1.9824561403509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0.375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1000</v>
      </c>
      <c r="AS6" s="105">
        <v>1</v>
      </c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0.375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0.125</v>
      </c>
      <c r="BY6" s="128">
        <v>1</v>
      </c>
      <c r="BZ6" s="129">
        <f>IFERROR(BY6/BW6,"-")</f>
        <v>1</v>
      </c>
      <c r="CA6" s="130">
        <v>10000</v>
      </c>
      <c r="CB6" s="131">
        <f>IFERROR(CA6/BW6,"-")</f>
        <v>10000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13000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71</v>
      </c>
      <c r="L7" s="81">
        <v>50</v>
      </c>
      <c r="M7" s="81">
        <v>14</v>
      </c>
      <c r="N7" s="91">
        <v>20</v>
      </c>
      <c r="O7" s="92">
        <v>1</v>
      </c>
      <c r="P7" s="93">
        <f>N7+O7</f>
        <v>21</v>
      </c>
      <c r="Q7" s="82">
        <f>IFERROR(P7/M7,"-")</f>
        <v>1.5</v>
      </c>
      <c r="R7" s="81">
        <v>10</v>
      </c>
      <c r="S7" s="81">
        <v>3</v>
      </c>
      <c r="T7" s="82">
        <f>IFERROR(S7/(O7+P7),"-")</f>
        <v>0.13636363636364</v>
      </c>
      <c r="U7" s="182"/>
      <c r="V7" s="84">
        <v>10</v>
      </c>
      <c r="W7" s="82">
        <f>IF(P7=0,"-",V7/P7)</f>
        <v>0.47619047619048</v>
      </c>
      <c r="X7" s="186">
        <v>675000</v>
      </c>
      <c r="Y7" s="187">
        <f>IFERROR(X7/P7,"-")</f>
        <v>32142.857142857</v>
      </c>
      <c r="Z7" s="187">
        <f>IFERROR(X7/V7,"-")</f>
        <v>67500</v>
      </c>
      <c r="AA7" s="188"/>
      <c r="AB7" s="85"/>
      <c r="AC7" s="79"/>
      <c r="AD7" s="94">
        <v>1</v>
      </c>
      <c r="AE7" s="95">
        <f>IF(P7=0,"",IF(AD7=0,"",(AD7/P7)))</f>
        <v>0.047619047619048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0.047619047619048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0.28571428571429</v>
      </c>
      <c r="BG7" s="112">
        <v>3</v>
      </c>
      <c r="BH7" s="114">
        <f>IFERROR(BG7/BE7,"-")</f>
        <v>0.5</v>
      </c>
      <c r="BI7" s="115">
        <v>127000</v>
      </c>
      <c r="BJ7" s="116">
        <f>IFERROR(BI7/BE7,"-")</f>
        <v>21166.666666667</v>
      </c>
      <c r="BK7" s="117">
        <v>1</v>
      </c>
      <c r="BL7" s="117"/>
      <c r="BM7" s="117">
        <v>2</v>
      </c>
      <c r="BN7" s="119">
        <v>6</v>
      </c>
      <c r="BO7" s="120">
        <f>IF(P7=0,"",IF(BN7=0,"",(BN7/P7)))</f>
        <v>0.28571428571429</v>
      </c>
      <c r="BP7" s="121">
        <v>3</v>
      </c>
      <c r="BQ7" s="122">
        <f>IFERROR(BP7/BN7,"-")</f>
        <v>0.5</v>
      </c>
      <c r="BR7" s="123">
        <v>284000</v>
      </c>
      <c r="BS7" s="124">
        <f>IFERROR(BR7/BN7,"-")</f>
        <v>47333.333333333</v>
      </c>
      <c r="BT7" s="125"/>
      <c r="BU7" s="125">
        <v>1</v>
      </c>
      <c r="BV7" s="125">
        <v>2</v>
      </c>
      <c r="BW7" s="126">
        <v>6</v>
      </c>
      <c r="BX7" s="127">
        <f>IF(P7=0,"",IF(BW7=0,"",(BW7/P7)))</f>
        <v>0.28571428571429</v>
      </c>
      <c r="BY7" s="128">
        <v>4</v>
      </c>
      <c r="BZ7" s="129">
        <f>IFERROR(BY7/BW7,"-")</f>
        <v>0.66666666666667</v>
      </c>
      <c r="CA7" s="130">
        <v>264000</v>
      </c>
      <c r="CB7" s="131">
        <f>IFERROR(CA7/BW7,"-")</f>
        <v>44000</v>
      </c>
      <c r="CC7" s="132">
        <v>1</v>
      </c>
      <c r="CD7" s="132">
        <v>1</v>
      </c>
      <c r="CE7" s="132">
        <v>2</v>
      </c>
      <c r="CF7" s="133">
        <v>1</v>
      </c>
      <c r="CG7" s="134">
        <f>IF(P7=0,"",IF(CF7=0,"",(CF7/P7)))</f>
        <v>0.047619047619048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10</v>
      </c>
      <c r="CP7" s="141">
        <v>675000</v>
      </c>
      <c r="CQ7" s="141">
        <v>226000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72</v>
      </c>
      <c r="I8" s="205" t="s">
        <v>73</v>
      </c>
      <c r="J8" s="188"/>
      <c r="K8" s="81">
        <v>15</v>
      </c>
      <c r="L8" s="81">
        <v>0</v>
      </c>
      <c r="M8" s="81">
        <v>45</v>
      </c>
      <c r="N8" s="91">
        <v>2</v>
      </c>
      <c r="O8" s="92">
        <v>0</v>
      </c>
      <c r="P8" s="93">
        <f>N8+O8</f>
        <v>2</v>
      </c>
      <c r="Q8" s="82">
        <f>IFERROR(P8/M8,"-")</f>
        <v>0.044444444444444</v>
      </c>
      <c r="R8" s="81">
        <v>2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1</v>
      </c>
      <c r="X8" s="186">
        <v>23000</v>
      </c>
      <c r="Y8" s="187">
        <f>IFERROR(X8/P8,"-")</f>
        <v>11500</v>
      </c>
      <c r="Z8" s="187">
        <f>IFERROR(X8/V8,"-")</f>
        <v>11500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>
        <v>1</v>
      </c>
      <c r="BQ8" s="122">
        <f>IFERROR(BP8/BN8,"-")</f>
        <v>1</v>
      </c>
      <c r="BR8" s="123">
        <v>15000</v>
      </c>
      <c r="BS8" s="124">
        <f>IFERROR(BR8/BN8,"-")</f>
        <v>15000</v>
      </c>
      <c r="BT8" s="125"/>
      <c r="BU8" s="125"/>
      <c r="BV8" s="125">
        <v>1</v>
      </c>
      <c r="BW8" s="126">
        <v>1</v>
      </c>
      <c r="BX8" s="127">
        <f>IF(P8=0,"",IF(BW8=0,"",(BW8/P8)))</f>
        <v>0.5</v>
      </c>
      <c r="BY8" s="128">
        <v>1</v>
      </c>
      <c r="BZ8" s="129">
        <f>IFERROR(BY8/BW8,"-")</f>
        <v>1</v>
      </c>
      <c r="CA8" s="130">
        <v>8000</v>
      </c>
      <c r="CB8" s="131">
        <f>IFERROR(CA8/BW8,"-")</f>
        <v>8000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23000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27</v>
      </c>
      <c r="L9" s="81">
        <v>22</v>
      </c>
      <c r="M9" s="81">
        <v>6</v>
      </c>
      <c r="N9" s="91">
        <v>5</v>
      </c>
      <c r="O9" s="92">
        <v>0</v>
      </c>
      <c r="P9" s="93">
        <f>N9+O9</f>
        <v>5</v>
      </c>
      <c r="Q9" s="82">
        <f>IFERROR(P9/M9,"-")</f>
        <v>0.83333333333333</v>
      </c>
      <c r="R9" s="81">
        <v>4</v>
      </c>
      <c r="S9" s="81">
        <v>0</v>
      </c>
      <c r="T9" s="82">
        <f>IFERROR(S9/(O9+P9),"-")</f>
        <v>0</v>
      </c>
      <c r="U9" s="182"/>
      <c r="V9" s="84">
        <v>3</v>
      </c>
      <c r="W9" s="82">
        <f>IF(P9=0,"-",V9/P9)</f>
        <v>0.6</v>
      </c>
      <c r="X9" s="186">
        <v>363000</v>
      </c>
      <c r="Y9" s="187">
        <f>IFERROR(X9/P9,"-")</f>
        <v>72600</v>
      </c>
      <c r="Z9" s="187">
        <f>IFERROR(X9/V9,"-")</f>
        <v>121000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0.4</v>
      </c>
      <c r="BG9" s="112">
        <v>1</v>
      </c>
      <c r="BH9" s="114">
        <f>IFERROR(BG9/BE9,"-")</f>
        <v>0.5</v>
      </c>
      <c r="BI9" s="115">
        <v>103000</v>
      </c>
      <c r="BJ9" s="116">
        <f>IFERROR(BI9/BE9,"-")</f>
        <v>51500</v>
      </c>
      <c r="BK9" s="117"/>
      <c r="BL9" s="117"/>
      <c r="BM9" s="117">
        <v>1</v>
      </c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2</v>
      </c>
      <c r="BX9" s="127">
        <f>IF(P9=0,"",IF(BW9=0,"",(BW9/P9)))</f>
        <v>0.4</v>
      </c>
      <c r="BY9" s="128">
        <v>1</v>
      </c>
      <c r="BZ9" s="129">
        <f>IFERROR(BY9/BW9,"-")</f>
        <v>0.5</v>
      </c>
      <c r="CA9" s="130">
        <v>160000</v>
      </c>
      <c r="CB9" s="131">
        <f>IFERROR(CA9/BW9,"-")</f>
        <v>80000</v>
      </c>
      <c r="CC9" s="132"/>
      <c r="CD9" s="132"/>
      <c r="CE9" s="132">
        <v>1</v>
      </c>
      <c r="CF9" s="133">
        <v>1</v>
      </c>
      <c r="CG9" s="134">
        <f>IF(P9=0,"",IF(CF9=0,"",(CF9/P9)))</f>
        <v>0.2</v>
      </c>
      <c r="CH9" s="135">
        <v>1</v>
      </c>
      <c r="CI9" s="136">
        <f>IFERROR(CH9/CF9,"-")</f>
        <v>1</v>
      </c>
      <c r="CJ9" s="137">
        <v>100000</v>
      </c>
      <c r="CK9" s="138">
        <f>IFERROR(CJ9/CF9,"-")</f>
        <v>100000</v>
      </c>
      <c r="CL9" s="139"/>
      <c r="CM9" s="139"/>
      <c r="CN9" s="139">
        <v>1</v>
      </c>
      <c r="CO9" s="140">
        <v>3</v>
      </c>
      <c r="CP9" s="141">
        <v>363000</v>
      </c>
      <c r="CQ9" s="141">
        <v>160000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71</v>
      </c>
      <c r="H10" s="90" t="s">
        <v>72</v>
      </c>
      <c r="I10" s="205" t="s">
        <v>78</v>
      </c>
      <c r="J10" s="188"/>
      <c r="K10" s="81">
        <v>6</v>
      </c>
      <c r="L10" s="81">
        <v>0</v>
      </c>
      <c r="M10" s="81">
        <v>23</v>
      </c>
      <c r="N10" s="91">
        <v>3</v>
      </c>
      <c r="O10" s="92">
        <v>0</v>
      </c>
      <c r="P10" s="93">
        <f>N10+O10</f>
        <v>3</v>
      </c>
      <c r="Q10" s="82">
        <f>IFERROR(P10/M10,"-")</f>
        <v>0.1304347826087</v>
      </c>
      <c r="R10" s="81">
        <v>1</v>
      </c>
      <c r="S10" s="81">
        <v>0</v>
      </c>
      <c r="T10" s="82">
        <f>IFERROR(S10/(O10+P10),"-")</f>
        <v>0</v>
      </c>
      <c r="U10" s="182"/>
      <c r="V10" s="84">
        <v>3</v>
      </c>
      <c r="W10" s="82">
        <f>IF(P10=0,"-",V10/P10)</f>
        <v>1</v>
      </c>
      <c r="X10" s="186">
        <v>56000</v>
      </c>
      <c r="Y10" s="187">
        <f>IFERROR(X10/P10,"-")</f>
        <v>18666.666666667</v>
      </c>
      <c r="Z10" s="187">
        <f>IFERROR(X10/V10,"-")</f>
        <v>18666.666666667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3</v>
      </c>
      <c r="BO10" s="120">
        <f>IF(P10=0,"",IF(BN10=0,"",(BN10/P10)))</f>
        <v>1</v>
      </c>
      <c r="BP10" s="121">
        <v>3</v>
      </c>
      <c r="BQ10" s="122">
        <f>IFERROR(BP10/BN10,"-")</f>
        <v>1</v>
      </c>
      <c r="BR10" s="123">
        <v>56000</v>
      </c>
      <c r="BS10" s="124">
        <f>IFERROR(BR10/BN10,"-")</f>
        <v>18666.666666667</v>
      </c>
      <c r="BT10" s="125"/>
      <c r="BU10" s="125">
        <v>2</v>
      </c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56000</v>
      </c>
      <c r="CQ10" s="141">
        <v>38000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23</v>
      </c>
      <c r="L11" s="81">
        <v>17</v>
      </c>
      <c r="M11" s="81">
        <v>23</v>
      </c>
      <c r="N11" s="91">
        <v>2</v>
      </c>
      <c r="O11" s="92">
        <v>0</v>
      </c>
      <c r="P11" s="93">
        <f>N11+O11</f>
        <v>2</v>
      </c>
      <c r="Q11" s="82">
        <f>IFERROR(P11/M11,"-")</f>
        <v>0.08695652173913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2.1846153846154</v>
      </c>
      <c r="B12" s="203" t="s">
        <v>80</v>
      </c>
      <c r="C12" s="203"/>
      <c r="D12" s="203" t="s">
        <v>62</v>
      </c>
      <c r="E12" s="203" t="s">
        <v>63</v>
      </c>
      <c r="F12" s="203" t="s">
        <v>64</v>
      </c>
      <c r="G12" s="203" t="s">
        <v>81</v>
      </c>
      <c r="H12" s="90" t="s">
        <v>82</v>
      </c>
      <c r="I12" s="90" t="s">
        <v>83</v>
      </c>
      <c r="J12" s="188">
        <v>520000</v>
      </c>
      <c r="K12" s="81">
        <v>12</v>
      </c>
      <c r="L12" s="81">
        <v>0</v>
      </c>
      <c r="M12" s="81">
        <v>50</v>
      </c>
      <c r="N12" s="91">
        <v>6</v>
      </c>
      <c r="O12" s="92">
        <v>0</v>
      </c>
      <c r="P12" s="93">
        <f>N12+O12</f>
        <v>6</v>
      </c>
      <c r="Q12" s="82">
        <f>IFERROR(P12/M12,"-")</f>
        <v>0.12</v>
      </c>
      <c r="R12" s="81">
        <v>2</v>
      </c>
      <c r="S12" s="81">
        <v>0</v>
      </c>
      <c r="T12" s="82">
        <f>IFERROR(S12/(O12+P12),"-")</f>
        <v>0</v>
      </c>
      <c r="U12" s="182">
        <f>IFERROR(J12/SUM(P12:P16),"-")</f>
        <v>16774.193548387</v>
      </c>
      <c r="V12" s="84">
        <v>3</v>
      </c>
      <c r="W12" s="82">
        <f>IF(P12=0,"-",V12/P12)</f>
        <v>0.5</v>
      </c>
      <c r="X12" s="186">
        <v>24000</v>
      </c>
      <c r="Y12" s="187">
        <f>IFERROR(X12/P12,"-")</f>
        <v>4000</v>
      </c>
      <c r="Z12" s="187">
        <f>IFERROR(X12/V12,"-")</f>
        <v>8000</v>
      </c>
      <c r="AA12" s="188">
        <f>SUM(X12:X16)-SUM(J12:J16)</f>
        <v>616000</v>
      </c>
      <c r="AB12" s="85">
        <f>SUM(X12:X16)/SUM(J12:J16)</f>
        <v>2.1846153846154</v>
      </c>
      <c r="AC12" s="79"/>
      <c r="AD12" s="94">
        <v>1</v>
      </c>
      <c r="AE12" s="95">
        <f>IF(P12=0,"",IF(AD12=0,"",(AD12/P12)))</f>
        <v>0.16666666666667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</v>
      </c>
      <c r="AN12" s="101">
        <f>IF(P12=0,"",IF(AM12=0,"",(AM12/P12)))</f>
        <v>0.16666666666667</v>
      </c>
      <c r="AO12" s="100">
        <v>1</v>
      </c>
      <c r="AP12" s="102">
        <f>IFERROR(AP12/AM12,"-")</f>
        <v>0</v>
      </c>
      <c r="AQ12" s="103">
        <v>5000</v>
      </c>
      <c r="AR12" s="104">
        <f>IFERROR(AQ12/AM12,"-")</f>
        <v>5000</v>
      </c>
      <c r="AS12" s="105">
        <v>1</v>
      </c>
      <c r="AT12" s="105"/>
      <c r="AU12" s="105"/>
      <c r="AV12" s="106">
        <v>1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0.33333333333333</v>
      </c>
      <c r="BP12" s="121">
        <v>2</v>
      </c>
      <c r="BQ12" s="122">
        <f>IFERROR(BP12/BN12,"-")</f>
        <v>1</v>
      </c>
      <c r="BR12" s="123">
        <v>19000</v>
      </c>
      <c r="BS12" s="124">
        <f>IFERROR(BR12/BN12,"-")</f>
        <v>9500</v>
      </c>
      <c r="BT12" s="125"/>
      <c r="BU12" s="125">
        <v>2</v>
      </c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24000</v>
      </c>
      <c r="CQ12" s="141">
        <v>11000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76</v>
      </c>
      <c r="E13" s="203" t="s">
        <v>77</v>
      </c>
      <c r="F13" s="203" t="s">
        <v>64</v>
      </c>
      <c r="G13" s="203" t="s">
        <v>81</v>
      </c>
      <c r="H13" s="90" t="s">
        <v>82</v>
      </c>
      <c r="I13" s="90" t="s">
        <v>85</v>
      </c>
      <c r="J13" s="188"/>
      <c r="K13" s="81">
        <v>4</v>
      </c>
      <c r="L13" s="81">
        <v>0</v>
      </c>
      <c r="M13" s="81">
        <v>31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86</v>
      </c>
      <c r="C14" s="203"/>
      <c r="D14" s="203" t="s">
        <v>87</v>
      </c>
      <c r="E14" s="203" t="s">
        <v>88</v>
      </c>
      <c r="F14" s="203" t="s">
        <v>64</v>
      </c>
      <c r="G14" s="203" t="s">
        <v>81</v>
      </c>
      <c r="H14" s="90" t="s">
        <v>82</v>
      </c>
      <c r="I14" s="90" t="s">
        <v>89</v>
      </c>
      <c r="J14" s="188"/>
      <c r="K14" s="81">
        <v>8</v>
      </c>
      <c r="L14" s="81">
        <v>0</v>
      </c>
      <c r="M14" s="81">
        <v>14</v>
      </c>
      <c r="N14" s="91">
        <v>2</v>
      </c>
      <c r="O14" s="92">
        <v>0</v>
      </c>
      <c r="P14" s="93">
        <f>N14+O14</f>
        <v>2</v>
      </c>
      <c r="Q14" s="82">
        <f>IFERROR(P14/M14,"-")</f>
        <v>0.14285714285714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0.5</v>
      </c>
      <c r="X14" s="186">
        <v>111000</v>
      </c>
      <c r="Y14" s="187">
        <f>IFERROR(X14/P14,"-")</f>
        <v>55500</v>
      </c>
      <c r="Z14" s="187">
        <f>IFERROR(X14/V14,"-")</f>
        <v>111000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0.5</v>
      </c>
      <c r="BY14" s="128">
        <v>1</v>
      </c>
      <c r="BZ14" s="129">
        <f>IFERROR(BY14/BW14,"-")</f>
        <v>1</v>
      </c>
      <c r="CA14" s="130">
        <v>111000</v>
      </c>
      <c r="CB14" s="131">
        <f>IFERROR(CA14/BW14,"-")</f>
        <v>111000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111000</v>
      </c>
      <c r="CQ14" s="141">
        <v>111000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64</v>
      </c>
      <c r="G15" s="203" t="s">
        <v>81</v>
      </c>
      <c r="H15" s="90" t="s">
        <v>82</v>
      </c>
      <c r="I15" s="90" t="s">
        <v>93</v>
      </c>
      <c r="J15" s="188"/>
      <c r="K15" s="81">
        <v>16</v>
      </c>
      <c r="L15" s="81">
        <v>0</v>
      </c>
      <c r="M15" s="81">
        <v>26</v>
      </c>
      <c r="N15" s="91">
        <v>4</v>
      </c>
      <c r="O15" s="92">
        <v>0</v>
      </c>
      <c r="P15" s="93">
        <f>N15+O15</f>
        <v>4</v>
      </c>
      <c r="Q15" s="82">
        <f>IFERROR(P15/M15,"-")</f>
        <v>0.15384615384615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0.5</v>
      </c>
      <c r="X15" s="186">
        <v>138000</v>
      </c>
      <c r="Y15" s="187">
        <f>IFERROR(X15/P15,"-")</f>
        <v>34500</v>
      </c>
      <c r="Z15" s="187">
        <f>IFERROR(X15/V15,"-")</f>
        <v>69000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0.75</v>
      </c>
      <c r="BP15" s="121">
        <v>2</v>
      </c>
      <c r="BQ15" s="122">
        <f>IFERROR(BP15/BN15,"-")</f>
        <v>0.66666666666667</v>
      </c>
      <c r="BR15" s="123">
        <v>138000</v>
      </c>
      <c r="BS15" s="124">
        <f>IFERROR(BR15/BN15,"-")</f>
        <v>46000</v>
      </c>
      <c r="BT15" s="125"/>
      <c r="BU15" s="125">
        <v>1</v>
      </c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138000</v>
      </c>
      <c r="CQ15" s="141">
        <v>133000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94</v>
      </c>
      <c r="C16" s="203"/>
      <c r="D16" s="203" t="s">
        <v>95</v>
      </c>
      <c r="E16" s="203" t="s">
        <v>95</v>
      </c>
      <c r="F16" s="203" t="s">
        <v>69</v>
      </c>
      <c r="G16" s="203" t="s">
        <v>96</v>
      </c>
      <c r="H16" s="90"/>
      <c r="I16" s="90"/>
      <c r="J16" s="188"/>
      <c r="K16" s="81">
        <v>66</v>
      </c>
      <c r="L16" s="81">
        <v>51</v>
      </c>
      <c r="M16" s="81">
        <v>47</v>
      </c>
      <c r="N16" s="91">
        <v>19</v>
      </c>
      <c r="O16" s="92">
        <v>0</v>
      </c>
      <c r="P16" s="93">
        <f>N16+O16</f>
        <v>19</v>
      </c>
      <c r="Q16" s="82">
        <f>IFERROR(P16/M16,"-")</f>
        <v>0.40425531914894</v>
      </c>
      <c r="R16" s="81">
        <v>14</v>
      </c>
      <c r="S16" s="81">
        <v>1</v>
      </c>
      <c r="T16" s="82">
        <f>IFERROR(S16/(O16+P16),"-")</f>
        <v>0.052631578947368</v>
      </c>
      <c r="U16" s="182"/>
      <c r="V16" s="84">
        <v>12</v>
      </c>
      <c r="W16" s="82">
        <f>IF(P16=0,"-",V16/P16)</f>
        <v>0.63157894736842</v>
      </c>
      <c r="X16" s="186">
        <v>863000</v>
      </c>
      <c r="Y16" s="187">
        <f>IFERROR(X16/P16,"-")</f>
        <v>45421.052631579</v>
      </c>
      <c r="Z16" s="187">
        <f>IFERROR(X16/V16,"-")</f>
        <v>71916.666666667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5</v>
      </c>
      <c r="BF16" s="113">
        <f>IF(P16=0,"",IF(BE16=0,"",(BE16/P16)))</f>
        <v>0.26315789473684</v>
      </c>
      <c r="BG16" s="112">
        <v>2</v>
      </c>
      <c r="BH16" s="114">
        <f>IFERROR(BG16/BE16,"-")</f>
        <v>0.4</v>
      </c>
      <c r="BI16" s="115">
        <v>52000</v>
      </c>
      <c r="BJ16" s="116">
        <f>IFERROR(BI16/BE16,"-")</f>
        <v>10400</v>
      </c>
      <c r="BK16" s="117">
        <v>1</v>
      </c>
      <c r="BL16" s="117"/>
      <c r="BM16" s="117">
        <v>1</v>
      </c>
      <c r="BN16" s="119">
        <v>6</v>
      </c>
      <c r="BO16" s="120">
        <f>IF(P16=0,"",IF(BN16=0,"",(BN16/P16)))</f>
        <v>0.31578947368421</v>
      </c>
      <c r="BP16" s="121">
        <v>2</v>
      </c>
      <c r="BQ16" s="122">
        <f>IFERROR(BP16/BN16,"-")</f>
        <v>0.33333333333333</v>
      </c>
      <c r="BR16" s="123">
        <v>73000</v>
      </c>
      <c r="BS16" s="124">
        <f>IFERROR(BR16/BN16,"-")</f>
        <v>12166.666666667</v>
      </c>
      <c r="BT16" s="125"/>
      <c r="BU16" s="125"/>
      <c r="BV16" s="125">
        <v>2</v>
      </c>
      <c r="BW16" s="126">
        <v>5</v>
      </c>
      <c r="BX16" s="127">
        <f>IF(P16=0,"",IF(BW16=0,"",(BW16/P16)))</f>
        <v>0.26315789473684</v>
      </c>
      <c r="BY16" s="128">
        <v>5</v>
      </c>
      <c r="BZ16" s="129">
        <f>IFERROR(BY16/BW16,"-")</f>
        <v>1</v>
      </c>
      <c r="CA16" s="130">
        <v>337000</v>
      </c>
      <c r="CB16" s="131">
        <f>IFERROR(CA16/BW16,"-")</f>
        <v>67400</v>
      </c>
      <c r="CC16" s="132">
        <v>1</v>
      </c>
      <c r="CD16" s="132">
        <v>1</v>
      </c>
      <c r="CE16" s="132">
        <v>3</v>
      </c>
      <c r="CF16" s="133">
        <v>3</v>
      </c>
      <c r="CG16" s="134">
        <f>IF(P16=0,"",IF(CF16=0,"",(CF16/P16)))</f>
        <v>0.15789473684211</v>
      </c>
      <c r="CH16" s="135">
        <v>3</v>
      </c>
      <c r="CI16" s="136">
        <f>IFERROR(CH16/CF16,"-")</f>
        <v>1</v>
      </c>
      <c r="CJ16" s="137">
        <v>401000</v>
      </c>
      <c r="CK16" s="138">
        <f>IFERROR(CJ16/CF16,"-")</f>
        <v>133666.66666667</v>
      </c>
      <c r="CL16" s="139"/>
      <c r="CM16" s="139"/>
      <c r="CN16" s="139">
        <v>3</v>
      </c>
      <c r="CO16" s="140">
        <v>12</v>
      </c>
      <c r="CP16" s="141">
        <v>863000</v>
      </c>
      <c r="CQ16" s="141">
        <v>278000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2.1978846153846</v>
      </c>
      <c r="B17" s="203" t="s">
        <v>97</v>
      </c>
      <c r="C17" s="203"/>
      <c r="D17" s="203" t="s">
        <v>98</v>
      </c>
      <c r="E17" s="203" t="s">
        <v>99</v>
      </c>
      <c r="F17" s="203" t="s">
        <v>64</v>
      </c>
      <c r="G17" s="203" t="s">
        <v>100</v>
      </c>
      <c r="H17" s="90" t="s">
        <v>101</v>
      </c>
      <c r="I17" s="90" t="s">
        <v>102</v>
      </c>
      <c r="J17" s="188">
        <v>260000</v>
      </c>
      <c r="K17" s="81">
        <v>3</v>
      </c>
      <c r="L17" s="81">
        <v>0</v>
      </c>
      <c r="M17" s="81">
        <v>12</v>
      </c>
      <c r="N17" s="91">
        <v>2</v>
      </c>
      <c r="O17" s="92">
        <v>0</v>
      </c>
      <c r="P17" s="93">
        <f>N17+O17</f>
        <v>2</v>
      </c>
      <c r="Q17" s="82">
        <f>IFERROR(P17/M17,"-")</f>
        <v>0.16666666666667</v>
      </c>
      <c r="R17" s="81">
        <v>1</v>
      </c>
      <c r="S17" s="81">
        <v>1</v>
      </c>
      <c r="T17" s="82">
        <f>IFERROR(S17/(O17+P17),"-")</f>
        <v>0.5</v>
      </c>
      <c r="U17" s="182">
        <f>IFERROR(J17/SUM(P17:P20),"-")</f>
        <v>11304.347826087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SUM(X17:X20)-SUM(J17:J20)</f>
        <v>311450</v>
      </c>
      <c r="AB17" s="85">
        <f>SUM(X17:X20)/SUM(J17:J20)</f>
        <v>2.1978846153846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103</v>
      </c>
      <c r="C18" s="203"/>
      <c r="D18" s="203" t="s">
        <v>98</v>
      </c>
      <c r="E18" s="203" t="s">
        <v>104</v>
      </c>
      <c r="F18" s="203" t="s">
        <v>64</v>
      </c>
      <c r="G18" s="203"/>
      <c r="H18" s="90" t="s">
        <v>101</v>
      </c>
      <c r="I18" s="90" t="s">
        <v>105</v>
      </c>
      <c r="J18" s="188"/>
      <c r="K18" s="81">
        <v>6</v>
      </c>
      <c r="L18" s="81">
        <v>0</v>
      </c>
      <c r="M18" s="81">
        <v>27</v>
      </c>
      <c r="N18" s="91">
        <v>1</v>
      </c>
      <c r="O18" s="92">
        <v>0</v>
      </c>
      <c r="P18" s="93">
        <f>N18+O18</f>
        <v>1</v>
      </c>
      <c r="Q18" s="82">
        <f>IFERROR(P18/M18,"-")</f>
        <v>0.037037037037037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106</v>
      </c>
      <c r="C19" s="203"/>
      <c r="D19" s="203" t="s">
        <v>98</v>
      </c>
      <c r="E19" s="203" t="s">
        <v>107</v>
      </c>
      <c r="F19" s="203" t="s">
        <v>64</v>
      </c>
      <c r="G19" s="203"/>
      <c r="H19" s="90" t="s">
        <v>101</v>
      </c>
      <c r="I19" s="90" t="s">
        <v>108</v>
      </c>
      <c r="J19" s="188"/>
      <c r="K19" s="81">
        <v>13</v>
      </c>
      <c r="L19" s="81">
        <v>0</v>
      </c>
      <c r="M19" s="81">
        <v>43</v>
      </c>
      <c r="N19" s="91">
        <v>3</v>
      </c>
      <c r="O19" s="92">
        <v>0</v>
      </c>
      <c r="P19" s="93">
        <f>N19+O19</f>
        <v>3</v>
      </c>
      <c r="Q19" s="82">
        <f>IFERROR(P19/M19,"-")</f>
        <v>0.069767441860465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0.33333333333333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109</v>
      </c>
      <c r="C20" s="203"/>
      <c r="D20" s="203" t="s">
        <v>95</v>
      </c>
      <c r="E20" s="203" t="s">
        <v>95</v>
      </c>
      <c r="F20" s="203" t="s">
        <v>69</v>
      </c>
      <c r="G20" s="203"/>
      <c r="H20" s="90"/>
      <c r="I20" s="90"/>
      <c r="J20" s="188"/>
      <c r="K20" s="81">
        <v>105</v>
      </c>
      <c r="L20" s="81">
        <v>54</v>
      </c>
      <c r="M20" s="81">
        <v>40</v>
      </c>
      <c r="N20" s="91">
        <v>17</v>
      </c>
      <c r="O20" s="92">
        <v>0</v>
      </c>
      <c r="P20" s="93">
        <f>N20+O20</f>
        <v>17</v>
      </c>
      <c r="Q20" s="82">
        <f>IFERROR(P20/M20,"-")</f>
        <v>0.425</v>
      </c>
      <c r="R20" s="81">
        <v>4</v>
      </c>
      <c r="S20" s="81">
        <v>3</v>
      </c>
      <c r="T20" s="82">
        <f>IFERROR(S20/(O20+P20),"-")</f>
        <v>0.17647058823529</v>
      </c>
      <c r="U20" s="182"/>
      <c r="V20" s="84">
        <v>4</v>
      </c>
      <c r="W20" s="82">
        <f>IF(P20=0,"-",V20/P20)</f>
        <v>0.23529411764706</v>
      </c>
      <c r="X20" s="186">
        <v>571450</v>
      </c>
      <c r="Y20" s="187">
        <f>IFERROR(X20/P20,"-")</f>
        <v>33614.705882353</v>
      </c>
      <c r="Z20" s="187">
        <f>IFERROR(X20/V20,"-")</f>
        <v>142862.5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2</v>
      </c>
      <c r="AW20" s="107">
        <f>IF(P20=0,"",IF(AV20=0,"",(AV20/P20)))</f>
        <v>0.11764705882353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3</v>
      </c>
      <c r="BF20" s="113">
        <f>IF(P20=0,"",IF(BE20=0,"",(BE20/P20)))</f>
        <v>0.17647058823529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7</v>
      </c>
      <c r="BO20" s="120">
        <f>IF(P20=0,"",IF(BN20=0,"",(BN20/P20)))</f>
        <v>0.41176470588235</v>
      </c>
      <c r="BP20" s="121">
        <v>1</v>
      </c>
      <c r="BQ20" s="122">
        <f>IFERROR(BP20/BN20,"-")</f>
        <v>0.14285714285714</v>
      </c>
      <c r="BR20" s="123">
        <v>23450</v>
      </c>
      <c r="BS20" s="124">
        <f>IFERROR(BR20/BN20,"-")</f>
        <v>3350</v>
      </c>
      <c r="BT20" s="125"/>
      <c r="BU20" s="125"/>
      <c r="BV20" s="125">
        <v>1</v>
      </c>
      <c r="BW20" s="126">
        <v>4</v>
      </c>
      <c r="BX20" s="127">
        <f>IF(P20=0,"",IF(BW20=0,"",(BW20/P20)))</f>
        <v>0.23529411764706</v>
      </c>
      <c r="BY20" s="128">
        <v>2</v>
      </c>
      <c r="BZ20" s="129">
        <f>IFERROR(BY20/BW20,"-")</f>
        <v>0.5</v>
      </c>
      <c r="CA20" s="130">
        <v>128000</v>
      </c>
      <c r="CB20" s="131">
        <f>IFERROR(CA20/BW20,"-")</f>
        <v>32000</v>
      </c>
      <c r="CC20" s="132">
        <v>1</v>
      </c>
      <c r="CD20" s="132"/>
      <c r="CE20" s="132">
        <v>1</v>
      </c>
      <c r="CF20" s="133">
        <v>1</v>
      </c>
      <c r="CG20" s="134">
        <f>IF(P20=0,"",IF(CF20=0,"",(CF20/P20)))</f>
        <v>0.058823529411765</v>
      </c>
      <c r="CH20" s="135">
        <v>1</v>
      </c>
      <c r="CI20" s="136">
        <f>IFERROR(CH20/CF20,"-")</f>
        <v>1</v>
      </c>
      <c r="CJ20" s="137">
        <v>420000</v>
      </c>
      <c r="CK20" s="138">
        <f>IFERROR(CJ20/CF20,"-")</f>
        <v>420000</v>
      </c>
      <c r="CL20" s="139"/>
      <c r="CM20" s="139"/>
      <c r="CN20" s="139">
        <v>1</v>
      </c>
      <c r="CO20" s="140">
        <v>4</v>
      </c>
      <c r="CP20" s="141">
        <v>571450</v>
      </c>
      <c r="CQ20" s="141">
        <v>420000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4.0405</v>
      </c>
      <c r="B21" s="203" t="s">
        <v>110</v>
      </c>
      <c r="C21" s="203"/>
      <c r="D21" s="203" t="s">
        <v>98</v>
      </c>
      <c r="E21" s="203" t="s">
        <v>99</v>
      </c>
      <c r="F21" s="203" t="s">
        <v>64</v>
      </c>
      <c r="G21" s="203" t="s">
        <v>111</v>
      </c>
      <c r="H21" s="90" t="s">
        <v>112</v>
      </c>
      <c r="I21" s="90" t="s">
        <v>113</v>
      </c>
      <c r="J21" s="188">
        <v>400000</v>
      </c>
      <c r="K21" s="81">
        <v>16</v>
      </c>
      <c r="L21" s="81">
        <v>0</v>
      </c>
      <c r="M21" s="81">
        <v>112</v>
      </c>
      <c r="N21" s="91">
        <v>8</v>
      </c>
      <c r="O21" s="92">
        <v>0</v>
      </c>
      <c r="P21" s="93">
        <f>N21+O21</f>
        <v>8</v>
      </c>
      <c r="Q21" s="82">
        <f>IFERROR(P21/M21,"-")</f>
        <v>0.071428571428571</v>
      </c>
      <c r="R21" s="81">
        <v>3</v>
      </c>
      <c r="S21" s="81">
        <v>4</v>
      </c>
      <c r="T21" s="82">
        <f>IFERROR(S21/(O21+P21),"-")</f>
        <v>0.5</v>
      </c>
      <c r="U21" s="182">
        <f>IFERROR(J21/SUM(P21:P25),"-")</f>
        <v>8510.6382978723</v>
      </c>
      <c r="V21" s="84">
        <v>3</v>
      </c>
      <c r="W21" s="82">
        <f>IF(P21=0,"-",V21/P21)</f>
        <v>0.375</v>
      </c>
      <c r="X21" s="186">
        <v>207000</v>
      </c>
      <c r="Y21" s="187">
        <f>IFERROR(X21/P21,"-")</f>
        <v>25875</v>
      </c>
      <c r="Z21" s="187">
        <f>IFERROR(X21/V21,"-")</f>
        <v>69000</v>
      </c>
      <c r="AA21" s="188">
        <f>SUM(X21:X25)-SUM(J21:J25)</f>
        <v>1216200</v>
      </c>
      <c r="AB21" s="85">
        <f>SUM(X21:X25)/SUM(J21:J25)</f>
        <v>4.0405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0.125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3</v>
      </c>
      <c r="BF21" s="113">
        <f>IF(P21=0,"",IF(BE21=0,"",(BE21/P21)))</f>
        <v>0.375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0.375</v>
      </c>
      <c r="BP21" s="121">
        <v>2</v>
      </c>
      <c r="BQ21" s="122">
        <f>IFERROR(BP21/BN21,"-")</f>
        <v>0.66666666666667</v>
      </c>
      <c r="BR21" s="123">
        <v>86000</v>
      </c>
      <c r="BS21" s="124">
        <f>IFERROR(BR21/BN21,"-")</f>
        <v>28666.666666667</v>
      </c>
      <c r="BT21" s="125"/>
      <c r="BU21" s="125"/>
      <c r="BV21" s="125">
        <v>2</v>
      </c>
      <c r="BW21" s="126">
        <v>1</v>
      </c>
      <c r="BX21" s="127">
        <f>IF(P21=0,"",IF(BW21=0,"",(BW21/P21)))</f>
        <v>0.125</v>
      </c>
      <c r="BY21" s="128">
        <v>1</v>
      </c>
      <c r="BZ21" s="129">
        <f>IFERROR(BY21/BW21,"-")</f>
        <v>1</v>
      </c>
      <c r="CA21" s="130">
        <v>121000</v>
      </c>
      <c r="CB21" s="131">
        <f>IFERROR(CA21/BW21,"-")</f>
        <v>121000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3</v>
      </c>
      <c r="CP21" s="141">
        <v>207000</v>
      </c>
      <c r="CQ21" s="141">
        <v>121000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114</v>
      </c>
      <c r="C22" s="203"/>
      <c r="D22" s="203" t="s">
        <v>98</v>
      </c>
      <c r="E22" s="203" t="s">
        <v>104</v>
      </c>
      <c r="F22" s="203" t="s">
        <v>64</v>
      </c>
      <c r="G22" s="203"/>
      <c r="H22" s="90" t="s">
        <v>112</v>
      </c>
      <c r="I22" s="90"/>
      <c r="J22" s="188"/>
      <c r="K22" s="81">
        <v>20</v>
      </c>
      <c r="L22" s="81">
        <v>0</v>
      </c>
      <c r="M22" s="81">
        <v>93</v>
      </c>
      <c r="N22" s="91">
        <v>1</v>
      </c>
      <c r="O22" s="92">
        <v>0</v>
      </c>
      <c r="P22" s="93">
        <f>N22+O22</f>
        <v>1</v>
      </c>
      <c r="Q22" s="82">
        <f>IFERROR(P22/M22,"-")</f>
        <v>0.010752688172043</v>
      </c>
      <c r="R22" s="81">
        <v>0</v>
      </c>
      <c r="S22" s="81">
        <v>1</v>
      </c>
      <c r="T22" s="82">
        <f>IFERROR(S22/(O22+P22),"-")</f>
        <v>1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115</v>
      </c>
      <c r="C23" s="203"/>
      <c r="D23" s="203" t="s">
        <v>98</v>
      </c>
      <c r="E23" s="203" t="s">
        <v>107</v>
      </c>
      <c r="F23" s="203" t="s">
        <v>64</v>
      </c>
      <c r="G23" s="203"/>
      <c r="H23" s="90" t="s">
        <v>112</v>
      </c>
      <c r="I23" s="90"/>
      <c r="J23" s="188"/>
      <c r="K23" s="81">
        <v>24</v>
      </c>
      <c r="L23" s="81">
        <v>0</v>
      </c>
      <c r="M23" s="81">
        <v>76</v>
      </c>
      <c r="N23" s="91">
        <v>5</v>
      </c>
      <c r="O23" s="92">
        <v>1</v>
      </c>
      <c r="P23" s="93">
        <f>N23+O23</f>
        <v>6</v>
      </c>
      <c r="Q23" s="82">
        <f>IFERROR(P23/M23,"-")</f>
        <v>0.078947368421053</v>
      </c>
      <c r="R23" s="81">
        <v>2</v>
      </c>
      <c r="S23" s="81">
        <v>2</v>
      </c>
      <c r="T23" s="82">
        <f>IFERROR(S23/(O23+P23),"-")</f>
        <v>0.28571428571429</v>
      </c>
      <c r="U23" s="182"/>
      <c r="V23" s="84">
        <v>1</v>
      </c>
      <c r="W23" s="82">
        <f>IF(P23=0,"-",V23/P23)</f>
        <v>0.16666666666667</v>
      </c>
      <c r="X23" s="186">
        <v>3000</v>
      </c>
      <c r="Y23" s="187">
        <f>IFERROR(X23/P23,"-")</f>
        <v>500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3</v>
      </c>
      <c r="BX23" s="127">
        <f>IF(P23=0,"",IF(BW23=0,"",(BW23/P23)))</f>
        <v>0.5</v>
      </c>
      <c r="BY23" s="128">
        <v>1</v>
      </c>
      <c r="BZ23" s="129">
        <f>IFERROR(BY23/BW23,"-")</f>
        <v>0.33333333333333</v>
      </c>
      <c r="CA23" s="130">
        <v>3000</v>
      </c>
      <c r="CB23" s="131">
        <f>IFERROR(CA23/BW23,"-")</f>
        <v>1000</v>
      </c>
      <c r="CC23" s="132">
        <v>1</v>
      </c>
      <c r="CD23" s="132"/>
      <c r="CE23" s="132"/>
      <c r="CF23" s="133">
        <v>1</v>
      </c>
      <c r="CG23" s="134">
        <f>IF(P23=0,"",IF(CF23=0,"",(CF23/P23)))</f>
        <v>0.16666666666667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116</v>
      </c>
      <c r="C24" s="203"/>
      <c r="D24" s="203" t="s">
        <v>98</v>
      </c>
      <c r="E24" s="203" t="s">
        <v>117</v>
      </c>
      <c r="F24" s="203" t="s">
        <v>64</v>
      </c>
      <c r="G24" s="203"/>
      <c r="H24" s="90" t="s">
        <v>112</v>
      </c>
      <c r="I24" s="90"/>
      <c r="J24" s="188"/>
      <c r="K24" s="81">
        <v>20</v>
      </c>
      <c r="L24" s="81">
        <v>0</v>
      </c>
      <c r="M24" s="81">
        <v>62</v>
      </c>
      <c r="N24" s="91">
        <v>4</v>
      </c>
      <c r="O24" s="92">
        <v>0</v>
      </c>
      <c r="P24" s="93">
        <f>N24+O24</f>
        <v>4</v>
      </c>
      <c r="Q24" s="82">
        <f>IFERROR(P24/M24,"-")</f>
        <v>0.064516129032258</v>
      </c>
      <c r="R24" s="81">
        <v>2</v>
      </c>
      <c r="S24" s="81">
        <v>1</v>
      </c>
      <c r="T24" s="82">
        <f>IFERROR(S24/(O24+P24),"-")</f>
        <v>0.25</v>
      </c>
      <c r="U24" s="182"/>
      <c r="V24" s="84">
        <v>2</v>
      </c>
      <c r="W24" s="82">
        <f>IF(P24=0,"-",V24/P24)</f>
        <v>0.5</v>
      </c>
      <c r="X24" s="186">
        <v>6000</v>
      </c>
      <c r="Y24" s="187">
        <f>IFERROR(X24/P24,"-")</f>
        <v>1500</v>
      </c>
      <c r="Z24" s="187">
        <f>IFERROR(X24/V24,"-")</f>
        <v>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3</v>
      </c>
      <c r="BX24" s="127">
        <f>IF(P24=0,"",IF(BW24=0,"",(BW24/P24)))</f>
        <v>0.75</v>
      </c>
      <c r="BY24" s="128">
        <v>2</v>
      </c>
      <c r="BZ24" s="129">
        <f>IFERROR(BY24/BW24,"-")</f>
        <v>0.66666666666667</v>
      </c>
      <c r="CA24" s="130">
        <v>6000</v>
      </c>
      <c r="CB24" s="131">
        <f>IFERROR(CA24/BW24,"-")</f>
        <v>2000</v>
      </c>
      <c r="CC24" s="132">
        <v>2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6000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95</v>
      </c>
      <c r="E25" s="203" t="s">
        <v>95</v>
      </c>
      <c r="F25" s="203" t="s">
        <v>69</v>
      </c>
      <c r="G25" s="203"/>
      <c r="H25" s="90"/>
      <c r="I25" s="90"/>
      <c r="J25" s="188"/>
      <c r="K25" s="81">
        <v>297</v>
      </c>
      <c r="L25" s="81">
        <v>119</v>
      </c>
      <c r="M25" s="81">
        <v>77</v>
      </c>
      <c r="N25" s="91">
        <v>27</v>
      </c>
      <c r="O25" s="92">
        <v>1</v>
      </c>
      <c r="P25" s="93">
        <f>N25+O25</f>
        <v>28</v>
      </c>
      <c r="Q25" s="82">
        <f>IFERROR(P25/M25,"-")</f>
        <v>0.36363636363636</v>
      </c>
      <c r="R25" s="81">
        <v>12</v>
      </c>
      <c r="S25" s="81">
        <v>4</v>
      </c>
      <c r="T25" s="82">
        <f>IFERROR(S25/(O25+P25),"-")</f>
        <v>0.13793103448276</v>
      </c>
      <c r="U25" s="182"/>
      <c r="V25" s="84">
        <v>15</v>
      </c>
      <c r="W25" s="82">
        <f>IF(P25=0,"-",V25/P25)</f>
        <v>0.53571428571429</v>
      </c>
      <c r="X25" s="186">
        <v>1400200</v>
      </c>
      <c r="Y25" s="187">
        <f>IFERROR(X25/P25,"-")</f>
        <v>50007.142857143</v>
      </c>
      <c r="Z25" s="187">
        <f>IFERROR(X25/V25,"-")</f>
        <v>93346.666666667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0.035714285714286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4</v>
      </c>
      <c r="BF25" s="113">
        <f>IF(P25=0,"",IF(BE25=0,"",(BE25/P25)))</f>
        <v>0.14285714285714</v>
      </c>
      <c r="BG25" s="112">
        <v>2</v>
      </c>
      <c r="BH25" s="114">
        <f>IFERROR(BG25/BE25,"-")</f>
        <v>0.5</v>
      </c>
      <c r="BI25" s="115">
        <v>101000</v>
      </c>
      <c r="BJ25" s="116">
        <f>IFERROR(BI25/BE25,"-")</f>
        <v>25250</v>
      </c>
      <c r="BK25" s="117"/>
      <c r="BL25" s="117"/>
      <c r="BM25" s="117">
        <v>2</v>
      </c>
      <c r="BN25" s="119">
        <v>11</v>
      </c>
      <c r="BO25" s="120">
        <f>IF(P25=0,"",IF(BN25=0,"",(BN25/P25)))</f>
        <v>0.39285714285714</v>
      </c>
      <c r="BP25" s="121">
        <v>4</v>
      </c>
      <c r="BQ25" s="122">
        <f>IFERROR(BP25/BN25,"-")</f>
        <v>0.36363636363636</v>
      </c>
      <c r="BR25" s="123">
        <v>304000</v>
      </c>
      <c r="BS25" s="124">
        <f>IFERROR(BR25/BN25,"-")</f>
        <v>27636.363636364</v>
      </c>
      <c r="BT25" s="125"/>
      <c r="BU25" s="125">
        <v>1</v>
      </c>
      <c r="BV25" s="125">
        <v>3</v>
      </c>
      <c r="BW25" s="126">
        <v>10</v>
      </c>
      <c r="BX25" s="127">
        <f>IF(P25=0,"",IF(BW25=0,"",(BW25/P25)))</f>
        <v>0.35714285714286</v>
      </c>
      <c r="BY25" s="128">
        <v>8</v>
      </c>
      <c r="BZ25" s="129">
        <f>IFERROR(BY25/BW25,"-")</f>
        <v>0.8</v>
      </c>
      <c r="CA25" s="130">
        <v>785200</v>
      </c>
      <c r="CB25" s="131">
        <f>IFERROR(CA25/BW25,"-")</f>
        <v>78520</v>
      </c>
      <c r="CC25" s="132"/>
      <c r="CD25" s="132">
        <v>1</v>
      </c>
      <c r="CE25" s="132">
        <v>7</v>
      </c>
      <c r="CF25" s="133">
        <v>2</v>
      </c>
      <c r="CG25" s="134">
        <f>IF(P25=0,"",IF(CF25=0,"",(CF25/P25)))</f>
        <v>0.071428571428571</v>
      </c>
      <c r="CH25" s="135">
        <v>1</v>
      </c>
      <c r="CI25" s="136">
        <f>IFERROR(CH25/CF25,"-")</f>
        <v>0.5</v>
      </c>
      <c r="CJ25" s="137">
        <v>210000</v>
      </c>
      <c r="CK25" s="138">
        <f>IFERROR(CJ25/CF25,"-")</f>
        <v>105000</v>
      </c>
      <c r="CL25" s="139"/>
      <c r="CM25" s="139"/>
      <c r="CN25" s="139">
        <v>1</v>
      </c>
      <c r="CO25" s="140">
        <v>15</v>
      </c>
      <c r="CP25" s="141">
        <v>1400200</v>
      </c>
      <c r="CQ25" s="141">
        <v>395000</v>
      </c>
      <c r="CR25" s="141">
        <v>28000</v>
      </c>
      <c r="CS25" s="142" t="str">
        <f>IF(AND(CQ25=0,CR25=0),"",IF(AND(CQ25&lt;=100000,CR25&lt;=100000),"",IF(CQ25/CP25&gt;0.7,"男高",IF(CR25/CP25&gt;0.7,"女高",""))))</f>
        <v/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2.5449428571429</v>
      </c>
      <c r="B28" s="39"/>
      <c r="C28" s="39"/>
      <c r="D28" s="39"/>
      <c r="E28" s="39"/>
      <c r="F28" s="39"/>
      <c r="G28" s="40" t="s">
        <v>119</v>
      </c>
      <c r="H28" s="40"/>
      <c r="I28" s="40"/>
      <c r="J28" s="190">
        <f>SUM(J6:J27)</f>
        <v>1750000</v>
      </c>
      <c r="K28" s="41">
        <f>SUM(K6:K27)</f>
        <v>767</v>
      </c>
      <c r="L28" s="41">
        <f>SUM(L6:L27)</f>
        <v>313</v>
      </c>
      <c r="M28" s="41">
        <f>SUM(M6:M27)</f>
        <v>878</v>
      </c>
      <c r="N28" s="41">
        <f>SUM(N6:N27)</f>
        <v>139</v>
      </c>
      <c r="O28" s="41">
        <f>SUM(O6:O27)</f>
        <v>3</v>
      </c>
      <c r="P28" s="41">
        <f>SUM(P6:P27)</f>
        <v>142</v>
      </c>
      <c r="Q28" s="42">
        <f>IFERROR(P28/M28,"-")</f>
        <v>0.16173120728929</v>
      </c>
      <c r="R28" s="78">
        <f>SUM(R6:R27)</f>
        <v>61</v>
      </c>
      <c r="S28" s="78">
        <f>SUM(S6:S27)</f>
        <v>24</v>
      </c>
      <c r="T28" s="42">
        <f>IFERROR(R28/P28,"-")</f>
        <v>0.42957746478873</v>
      </c>
      <c r="U28" s="184">
        <f>IFERROR(J28/P28,"-")</f>
        <v>12323.943661972</v>
      </c>
      <c r="V28" s="44">
        <f>SUM(V6:V27)</f>
        <v>63</v>
      </c>
      <c r="W28" s="42">
        <f>IFERROR(V28/P28,"-")</f>
        <v>0.44366197183099</v>
      </c>
      <c r="X28" s="190">
        <f>SUM(X6:X27)</f>
        <v>4453650</v>
      </c>
      <c r="Y28" s="190">
        <f>IFERROR(X28/P28,"-")</f>
        <v>31363.732394366</v>
      </c>
      <c r="Z28" s="190">
        <f>IFERROR(X28/V28,"-")</f>
        <v>70692.857142857</v>
      </c>
      <c r="AA28" s="190">
        <f>X28-J28</f>
        <v>2703650</v>
      </c>
      <c r="AB28" s="47">
        <f>X28/J28</f>
        <v>2.5449428571429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0"/>
    <mergeCell ref="J17:J20"/>
    <mergeCell ref="U17:U20"/>
    <mergeCell ref="AA17:AA20"/>
    <mergeCell ref="AB17:AB20"/>
    <mergeCell ref="A21:A25"/>
    <mergeCell ref="J21:J25"/>
    <mergeCell ref="U21:U25"/>
    <mergeCell ref="AA21:AA25"/>
    <mergeCell ref="AB21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120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0.61</v>
      </c>
      <c r="B6" s="203" t="s">
        <v>121</v>
      </c>
      <c r="C6" s="203" t="s">
        <v>122</v>
      </c>
      <c r="D6" s="203"/>
      <c r="E6" s="203"/>
      <c r="F6" s="203" t="s">
        <v>64</v>
      </c>
      <c r="G6" s="203" t="s">
        <v>123</v>
      </c>
      <c r="H6" s="90" t="s">
        <v>124</v>
      </c>
      <c r="I6" s="205" t="s">
        <v>125</v>
      </c>
      <c r="J6" s="188">
        <v>200000</v>
      </c>
      <c r="K6" s="81">
        <v>16</v>
      </c>
      <c r="L6" s="81">
        <v>0</v>
      </c>
      <c r="M6" s="81">
        <v>56</v>
      </c>
      <c r="N6" s="91">
        <v>5</v>
      </c>
      <c r="O6" s="92">
        <v>0</v>
      </c>
      <c r="P6" s="93">
        <f>N6+O6</f>
        <v>5</v>
      </c>
      <c r="Q6" s="82">
        <f>IFERROR(P6/M6,"-")</f>
        <v>0.089285714285714</v>
      </c>
      <c r="R6" s="81">
        <v>2</v>
      </c>
      <c r="S6" s="81">
        <v>2</v>
      </c>
      <c r="T6" s="82">
        <f>IFERROR(S6/(O6+P6),"-")</f>
        <v>0.4</v>
      </c>
      <c r="U6" s="182">
        <f>IFERROR(J6/SUM(P6:P9),"-")</f>
        <v>11111.111111111</v>
      </c>
      <c r="V6" s="84">
        <v>2</v>
      </c>
      <c r="W6" s="82">
        <f>IF(P6=0,"-",V6/P6)</f>
        <v>0.4</v>
      </c>
      <c r="X6" s="186">
        <v>16000</v>
      </c>
      <c r="Y6" s="187">
        <f>IFERROR(X6/P6,"-")</f>
        <v>3200</v>
      </c>
      <c r="Z6" s="187">
        <f>IFERROR(X6/V6,"-")</f>
        <v>8000</v>
      </c>
      <c r="AA6" s="188">
        <f>SUM(X6:X9)-SUM(J6:J9)</f>
        <v>-78000</v>
      </c>
      <c r="AB6" s="85">
        <f>SUM(X6:X9)/SUM(J6:J9)</f>
        <v>0.61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0.6</v>
      </c>
      <c r="BP6" s="121">
        <v>1</v>
      </c>
      <c r="BQ6" s="122">
        <f>IFERROR(BP6/BN6,"-")</f>
        <v>0.33333333333333</v>
      </c>
      <c r="BR6" s="123">
        <v>3000</v>
      </c>
      <c r="BS6" s="124">
        <f>IFERROR(BR6/BN6,"-")</f>
        <v>1000</v>
      </c>
      <c r="BT6" s="125">
        <v>1</v>
      </c>
      <c r="BU6" s="125"/>
      <c r="BV6" s="125"/>
      <c r="BW6" s="126">
        <v>1</v>
      </c>
      <c r="BX6" s="127">
        <f>IF(P6=0,"",IF(BW6=0,"",(BW6/P6)))</f>
        <v>0.2</v>
      </c>
      <c r="BY6" s="128">
        <v>1</v>
      </c>
      <c r="BZ6" s="129">
        <f>IFERROR(BY6/BW6,"-")</f>
        <v>1</v>
      </c>
      <c r="CA6" s="130">
        <v>13000</v>
      </c>
      <c r="CB6" s="131">
        <f>IFERROR(CA6/BW6,"-")</f>
        <v>13000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16000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33</v>
      </c>
      <c r="L7" s="81">
        <v>24</v>
      </c>
      <c r="M7" s="81">
        <v>4</v>
      </c>
      <c r="N7" s="91">
        <v>8</v>
      </c>
      <c r="O7" s="92">
        <v>0</v>
      </c>
      <c r="P7" s="93">
        <f>N7+O7</f>
        <v>8</v>
      </c>
      <c r="Q7" s="82">
        <f>IFERROR(P7/M7,"-")</f>
        <v>2</v>
      </c>
      <c r="R7" s="81">
        <v>2</v>
      </c>
      <c r="S7" s="81">
        <v>2</v>
      </c>
      <c r="T7" s="82">
        <f>IFERROR(S7/(O7+P7),"-")</f>
        <v>0.25</v>
      </c>
      <c r="U7" s="182"/>
      <c r="V7" s="84">
        <v>1</v>
      </c>
      <c r="W7" s="82">
        <f>IF(P7=0,"-",V7/P7)</f>
        <v>0.125</v>
      </c>
      <c r="X7" s="186">
        <v>106000</v>
      </c>
      <c r="Y7" s="187">
        <f>IFERROR(X7/P7,"-")</f>
        <v>13250</v>
      </c>
      <c r="Z7" s="187">
        <f>IFERROR(X7/V7,"-")</f>
        <v>106000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0.625</v>
      </c>
      <c r="BP7" s="121">
        <v>1</v>
      </c>
      <c r="BQ7" s="122">
        <f>IFERROR(BP7/BN7,"-")</f>
        <v>0.2</v>
      </c>
      <c r="BR7" s="123">
        <v>106000</v>
      </c>
      <c r="BS7" s="124">
        <f>IFERROR(BR7/BN7,"-")</f>
        <v>21200</v>
      </c>
      <c r="BT7" s="125"/>
      <c r="BU7" s="125"/>
      <c r="BV7" s="125">
        <v>1</v>
      </c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106000</v>
      </c>
      <c r="CQ7" s="141">
        <v>106000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127</v>
      </c>
      <c r="C8" s="203" t="s">
        <v>122</v>
      </c>
      <c r="D8" s="203"/>
      <c r="E8" s="203"/>
      <c r="F8" s="203" t="s">
        <v>64</v>
      </c>
      <c r="G8" s="203" t="s">
        <v>123</v>
      </c>
      <c r="H8" s="90" t="s">
        <v>124</v>
      </c>
      <c r="I8" s="90"/>
      <c r="J8" s="188"/>
      <c r="K8" s="81">
        <v>10</v>
      </c>
      <c r="L8" s="81">
        <v>0</v>
      </c>
      <c r="M8" s="81">
        <v>28</v>
      </c>
      <c r="N8" s="91">
        <v>4</v>
      </c>
      <c r="O8" s="92">
        <v>0</v>
      </c>
      <c r="P8" s="93">
        <f>N8+O8</f>
        <v>4</v>
      </c>
      <c r="Q8" s="82">
        <f>IFERROR(P8/M8,"-")</f>
        <v>0.14285714285714</v>
      </c>
      <c r="R8" s="81">
        <v>2</v>
      </c>
      <c r="S8" s="81">
        <v>1</v>
      </c>
      <c r="T8" s="82">
        <f>IFERROR(S8/(O8+P8),"-")</f>
        <v>0.25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128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34</v>
      </c>
      <c r="L9" s="81">
        <v>15</v>
      </c>
      <c r="M9" s="81">
        <v>4</v>
      </c>
      <c r="N9" s="91">
        <v>1</v>
      </c>
      <c r="O9" s="92">
        <v>0</v>
      </c>
      <c r="P9" s="93">
        <f>N9+O9</f>
        <v>1</v>
      </c>
      <c r="Q9" s="82">
        <f>IFERROR(P9/M9,"-")</f>
        <v>0.25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0.5125</v>
      </c>
      <c r="B10" s="203" t="s">
        <v>129</v>
      </c>
      <c r="C10" s="203" t="s">
        <v>130</v>
      </c>
      <c r="D10" s="203" t="s">
        <v>131</v>
      </c>
      <c r="E10" s="203" t="s">
        <v>63</v>
      </c>
      <c r="F10" s="203" t="s">
        <v>64</v>
      </c>
      <c r="G10" s="203" t="s">
        <v>132</v>
      </c>
      <c r="H10" s="90" t="s">
        <v>133</v>
      </c>
      <c r="I10" s="90" t="s">
        <v>134</v>
      </c>
      <c r="J10" s="188">
        <v>80000</v>
      </c>
      <c r="K10" s="81">
        <v>20</v>
      </c>
      <c r="L10" s="81">
        <v>0</v>
      </c>
      <c r="M10" s="81">
        <v>61</v>
      </c>
      <c r="N10" s="91">
        <v>13</v>
      </c>
      <c r="O10" s="92">
        <v>0</v>
      </c>
      <c r="P10" s="93">
        <f>N10+O10</f>
        <v>13</v>
      </c>
      <c r="Q10" s="82">
        <f>IFERROR(P10/M10,"-")</f>
        <v>0.21311475409836</v>
      </c>
      <c r="R10" s="81">
        <v>2</v>
      </c>
      <c r="S10" s="81">
        <v>4</v>
      </c>
      <c r="T10" s="82">
        <f>IFERROR(S10/(O10+P10),"-")</f>
        <v>0.30769230769231</v>
      </c>
      <c r="U10" s="182">
        <f>IFERROR(J10/SUM(P10:P11),"-")</f>
        <v>3076.9230769231</v>
      </c>
      <c r="V10" s="84">
        <v>2</v>
      </c>
      <c r="W10" s="82">
        <f>IF(P10=0,"-",V10/P10)</f>
        <v>0.15384615384615</v>
      </c>
      <c r="X10" s="186">
        <v>18000</v>
      </c>
      <c r="Y10" s="187">
        <f>IFERROR(X10/P10,"-")</f>
        <v>1384.6153846154</v>
      </c>
      <c r="Z10" s="187">
        <f>IFERROR(X10/V10,"-")</f>
        <v>9000</v>
      </c>
      <c r="AA10" s="188">
        <f>SUM(X10:X11)-SUM(J10:J11)</f>
        <v>-39000</v>
      </c>
      <c r="AB10" s="85">
        <f>SUM(X10:X11)/SUM(J10:J11)</f>
        <v>0.5125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3</v>
      </c>
      <c r="AN10" s="101">
        <f>IF(P10=0,"",IF(AM10=0,"",(AM10/P10)))</f>
        <v>0.23076923076923</v>
      </c>
      <c r="AO10" s="100">
        <v>1</v>
      </c>
      <c r="AP10" s="102">
        <f>IFERROR(AP10/AM10,"-")</f>
        <v>0</v>
      </c>
      <c r="AQ10" s="103">
        <v>3000</v>
      </c>
      <c r="AR10" s="104">
        <f>IFERROR(AQ10/AM10,"-")</f>
        <v>1000</v>
      </c>
      <c r="AS10" s="105">
        <v>1</v>
      </c>
      <c r="AT10" s="105"/>
      <c r="AU10" s="105"/>
      <c r="AV10" s="106">
        <v>3</v>
      </c>
      <c r="AW10" s="107">
        <f>IF(P10=0,"",IF(AV10=0,"",(AV10/P10)))</f>
        <v>0.23076923076923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0.23076923076923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0.30769230769231</v>
      </c>
      <c r="BP10" s="121">
        <v>1</v>
      </c>
      <c r="BQ10" s="122">
        <f>IFERROR(BP10/BN10,"-")</f>
        <v>0.25</v>
      </c>
      <c r="BR10" s="123">
        <v>15000</v>
      </c>
      <c r="BS10" s="124">
        <f>IFERROR(BR10/BN10,"-")</f>
        <v>3750</v>
      </c>
      <c r="BT10" s="125"/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18000</v>
      </c>
      <c r="CQ10" s="141">
        <v>15000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135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63</v>
      </c>
      <c r="L11" s="81">
        <v>31</v>
      </c>
      <c r="M11" s="81">
        <v>14</v>
      </c>
      <c r="N11" s="91">
        <v>13</v>
      </c>
      <c r="O11" s="92">
        <v>0</v>
      </c>
      <c r="P11" s="93">
        <f>N11+O11</f>
        <v>13</v>
      </c>
      <c r="Q11" s="82">
        <f>IFERROR(P11/M11,"-")</f>
        <v>0.92857142857143</v>
      </c>
      <c r="R11" s="81">
        <v>2</v>
      </c>
      <c r="S11" s="81">
        <v>3</v>
      </c>
      <c r="T11" s="82">
        <f>IFERROR(S11/(O11+P11),"-")</f>
        <v>0.23076923076923</v>
      </c>
      <c r="U11" s="182"/>
      <c r="V11" s="84">
        <v>2</v>
      </c>
      <c r="W11" s="82">
        <f>IF(P11=0,"-",V11/P11)</f>
        <v>0.15384615384615</v>
      </c>
      <c r="X11" s="186">
        <v>23000</v>
      </c>
      <c r="Y11" s="187">
        <f>IFERROR(X11/P11,"-")</f>
        <v>1769.2307692308</v>
      </c>
      <c r="Z11" s="187">
        <f>IFERROR(X11/V11,"-")</f>
        <v>11500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0.15384615384615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0.076923076923077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8</v>
      </c>
      <c r="BF11" s="113">
        <f>IF(P11=0,"",IF(BE11=0,"",(BE11/P11)))</f>
        <v>0.61538461538462</v>
      </c>
      <c r="BG11" s="112">
        <v>1</v>
      </c>
      <c r="BH11" s="114">
        <f>IFERROR(BG11/BE11,"-")</f>
        <v>0.125</v>
      </c>
      <c r="BI11" s="115">
        <v>20000</v>
      </c>
      <c r="BJ11" s="116">
        <f>IFERROR(BI11/BE11,"-")</f>
        <v>2500</v>
      </c>
      <c r="BK11" s="117"/>
      <c r="BL11" s="117"/>
      <c r="BM11" s="117">
        <v>1</v>
      </c>
      <c r="BN11" s="119">
        <v>1</v>
      </c>
      <c r="BO11" s="120">
        <f>IF(P11=0,"",IF(BN11=0,"",(BN11/P11)))</f>
        <v>0.076923076923077</v>
      </c>
      <c r="BP11" s="121">
        <v>1</v>
      </c>
      <c r="BQ11" s="122">
        <f>IFERROR(BP11/BN11,"-")</f>
        <v>1</v>
      </c>
      <c r="BR11" s="123">
        <v>3000</v>
      </c>
      <c r="BS11" s="124">
        <f>IFERROR(BR11/BN11,"-")</f>
        <v>3000</v>
      </c>
      <c r="BT11" s="125">
        <v>1</v>
      </c>
      <c r="BU11" s="125"/>
      <c r="BV11" s="125"/>
      <c r="BW11" s="126">
        <v>1</v>
      </c>
      <c r="BX11" s="127">
        <f>IF(P11=0,"",IF(BW11=0,"",(BW11/P11)))</f>
        <v>0.076923076923077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23000</v>
      </c>
      <c r="CQ11" s="141">
        <v>20000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9.1384615384615</v>
      </c>
      <c r="B12" s="203" t="s">
        <v>136</v>
      </c>
      <c r="C12" s="203" t="s">
        <v>137</v>
      </c>
      <c r="D12" s="203" t="s">
        <v>98</v>
      </c>
      <c r="E12" s="203" t="s">
        <v>63</v>
      </c>
      <c r="F12" s="203" t="s">
        <v>64</v>
      </c>
      <c r="G12" s="203" t="s">
        <v>138</v>
      </c>
      <c r="H12" s="90" t="s">
        <v>139</v>
      </c>
      <c r="I12" s="205" t="s">
        <v>140</v>
      </c>
      <c r="J12" s="188">
        <v>130000</v>
      </c>
      <c r="K12" s="81">
        <v>3</v>
      </c>
      <c r="L12" s="81">
        <v>0</v>
      </c>
      <c r="M12" s="81">
        <v>11</v>
      </c>
      <c r="N12" s="91">
        <v>2</v>
      </c>
      <c r="O12" s="92">
        <v>0</v>
      </c>
      <c r="P12" s="93">
        <f>N12+O12</f>
        <v>2</v>
      </c>
      <c r="Q12" s="82">
        <f>IFERROR(P12/M12,"-")</f>
        <v>0.18181818181818</v>
      </c>
      <c r="R12" s="81">
        <v>1</v>
      </c>
      <c r="S12" s="81">
        <v>0</v>
      </c>
      <c r="T12" s="82">
        <f>IFERROR(S12/(O12+P12),"-")</f>
        <v>0</v>
      </c>
      <c r="U12" s="182">
        <f>IFERROR(J12/SUM(P12:P13),"-")</f>
        <v>14444.444444444</v>
      </c>
      <c r="V12" s="84">
        <v>1</v>
      </c>
      <c r="W12" s="82">
        <f>IF(P12=0,"-",V12/P12)</f>
        <v>0.5</v>
      </c>
      <c r="X12" s="186">
        <v>5000</v>
      </c>
      <c r="Y12" s="187">
        <f>IFERROR(X12/P12,"-")</f>
        <v>2500</v>
      </c>
      <c r="Z12" s="187">
        <f>IFERROR(X12/V12,"-")</f>
        <v>5000</v>
      </c>
      <c r="AA12" s="188">
        <f>SUM(X12:X13)-SUM(J12:J13)</f>
        <v>1058000</v>
      </c>
      <c r="AB12" s="85">
        <f>SUM(X12:X13)/SUM(J12:J13)</f>
        <v>9.1384615384615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1</v>
      </c>
      <c r="BP12" s="121">
        <v>1</v>
      </c>
      <c r="BQ12" s="122">
        <f>IFERROR(BP12/BN12,"-")</f>
        <v>0.5</v>
      </c>
      <c r="BR12" s="123">
        <v>5000</v>
      </c>
      <c r="BS12" s="124">
        <f>IFERROR(BR12/BN12,"-")</f>
        <v>2500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141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22</v>
      </c>
      <c r="L13" s="81">
        <v>14</v>
      </c>
      <c r="M13" s="81">
        <v>5</v>
      </c>
      <c r="N13" s="91">
        <v>7</v>
      </c>
      <c r="O13" s="92">
        <v>0</v>
      </c>
      <c r="P13" s="93">
        <f>N13+O13</f>
        <v>7</v>
      </c>
      <c r="Q13" s="82">
        <f>IFERROR(P13/M13,"-")</f>
        <v>1.4</v>
      </c>
      <c r="R13" s="81">
        <v>2</v>
      </c>
      <c r="S13" s="81">
        <v>0</v>
      </c>
      <c r="T13" s="82">
        <f>IFERROR(S13/(O13+P13),"-")</f>
        <v>0</v>
      </c>
      <c r="U13" s="182"/>
      <c r="V13" s="84">
        <v>2</v>
      </c>
      <c r="W13" s="82">
        <f>IF(P13=0,"-",V13/P13)</f>
        <v>0.28571428571429</v>
      </c>
      <c r="X13" s="186">
        <v>1183000</v>
      </c>
      <c r="Y13" s="187">
        <f>IFERROR(X13/P13,"-")</f>
        <v>169000</v>
      </c>
      <c r="Z13" s="187">
        <f>IFERROR(X13/V13,"-")</f>
        <v>591500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0.28571428571429</v>
      </c>
      <c r="BG13" s="112">
        <v>1</v>
      </c>
      <c r="BH13" s="114">
        <f>IFERROR(BG13/BE13,"-")</f>
        <v>0.5</v>
      </c>
      <c r="BI13" s="115">
        <v>1150000</v>
      </c>
      <c r="BJ13" s="116">
        <f>IFERROR(BI13/BE13,"-")</f>
        <v>575000</v>
      </c>
      <c r="BK13" s="117"/>
      <c r="BL13" s="117"/>
      <c r="BM13" s="117">
        <v>1</v>
      </c>
      <c r="BN13" s="119">
        <v>5</v>
      </c>
      <c r="BO13" s="120">
        <f>IF(P13=0,"",IF(BN13=0,"",(BN13/P13)))</f>
        <v>0.71428571428571</v>
      </c>
      <c r="BP13" s="121">
        <v>1</v>
      </c>
      <c r="BQ13" s="122">
        <f>IFERROR(BP13/BN13,"-")</f>
        <v>0.2</v>
      </c>
      <c r="BR13" s="123">
        <v>33000</v>
      </c>
      <c r="BS13" s="124">
        <f>IFERROR(BR13/BN13,"-")</f>
        <v>6600</v>
      </c>
      <c r="BT13" s="125"/>
      <c r="BU13" s="125"/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1183000</v>
      </c>
      <c r="CQ13" s="141">
        <v>1150000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3.9888888888889</v>
      </c>
      <c r="B14" s="203" t="s">
        <v>142</v>
      </c>
      <c r="C14" s="203" t="s">
        <v>143</v>
      </c>
      <c r="D14" s="203" t="s">
        <v>98</v>
      </c>
      <c r="E14" s="203" t="s">
        <v>63</v>
      </c>
      <c r="F14" s="203" t="s">
        <v>64</v>
      </c>
      <c r="G14" s="203" t="s">
        <v>144</v>
      </c>
      <c r="H14" s="90" t="s">
        <v>139</v>
      </c>
      <c r="I14" s="90" t="s">
        <v>145</v>
      </c>
      <c r="J14" s="188">
        <v>90000</v>
      </c>
      <c r="K14" s="81">
        <v>9</v>
      </c>
      <c r="L14" s="81">
        <v>0</v>
      </c>
      <c r="M14" s="81">
        <v>37</v>
      </c>
      <c r="N14" s="91">
        <v>4</v>
      </c>
      <c r="O14" s="92">
        <v>0</v>
      </c>
      <c r="P14" s="93">
        <f>N14+O14</f>
        <v>4</v>
      </c>
      <c r="Q14" s="82">
        <f>IFERROR(P14/M14,"-")</f>
        <v>0.10810810810811</v>
      </c>
      <c r="R14" s="81">
        <v>1</v>
      </c>
      <c r="S14" s="81">
        <v>1</v>
      </c>
      <c r="T14" s="82">
        <f>IFERROR(S14/(O14+P14),"-")</f>
        <v>0.25</v>
      </c>
      <c r="U14" s="182">
        <f>IFERROR(J14/SUM(P14:P15),"-")</f>
        <v>11250</v>
      </c>
      <c r="V14" s="84">
        <v>2</v>
      </c>
      <c r="W14" s="82">
        <f>IF(P14=0,"-",V14/P14)</f>
        <v>0.5</v>
      </c>
      <c r="X14" s="186">
        <v>118000</v>
      </c>
      <c r="Y14" s="187">
        <f>IFERROR(X14/P14,"-")</f>
        <v>29500</v>
      </c>
      <c r="Z14" s="187">
        <f>IFERROR(X14/V14,"-")</f>
        <v>59000</v>
      </c>
      <c r="AA14" s="188">
        <f>SUM(X14:X15)-SUM(J14:J15)</f>
        <v>269000</v>
      </c>
      <c r="AB14" s="85">
        <f>SUM(X14:X15)/SUM(J14:J15)</f>
        <v>3.9888888888889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0.5</v>
      </c>
      <c r="BP14" s="121">
        <v>2</v>
      </c>
      <c r="BQ14" s="122">
        <f>IFERROR(BP14/BN14,"-")</f>
        <v>1</v>
      </c>
      <c r="BR14" s="123">
        <v>118000</v>
      </c>
      <c r="BS14" s="124">
        <f>IFERROR(BR14/BN14,"-")</f>
        <v>59000</v>
      </c>
      <c r="BT14" s="125">
        <v>1</v>
      </c>
      <c r="BU14" s="125"/>
      <c r="BV14" s="125">
        <v>1</v>
      </c>
      <c r="BW14" s="126">
        <v>1</v>
      </c>
      <c r="BX14" s="127">
        <f>IF(P14=0,"",IF(BW14=0,"",(BW14/P14)))</f>
        <v>0.25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118000</v>
      </c>
      <c r="CQ14" s="141">
        <v>113000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146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34</v>
      </c>
      <c r="L15" s="81">
        <v>17</v>
      </c>
      <c r="M15" s="81">
        <v>14</v>
      </c>
      <c r="N15" s="91">
        <v>4</v>
      </c>
      <c r="O15" s="92">
        <v>0</v>
      </c>
      <c r="P15" s="93">
        <f>N15+O15</f>
        <v>4</v>
      </c>
      <c r="Q15" s="82">
        <f>IFERROR(P15/M15,"-")</f>
        <v>0.28571428571429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1</v>
      </c>
      <c r="W15" s="82">
        <f>IF(P15=0,"-",V15/P15)</f>
        <v>0.25</v>
      </c>
      <c r="X15" s="186">
        <v>241000</v>
      </c>
      <c r="Y15" s="187">
        <f>IFERROR(X15/P15,"-")</f>
        <v>60250</v>
      </c>
      <c r="Z15" s="187">
        <f>IFERROR(X15/V15,"-")</f>
        <v>241000</v>
      </c>
      <c r="AA15" s="188"/>
      <c r="AB15" s="85"/>
      <c r="AC15" s="79"/>
      <c r="AD15" s="94">
        <v>1</v>
      </c>
      <c r="AE15" s="95">
        <f>IF(P15=0,"",IF(AD15=0,"",(AD15/P15)))</f>
        <v>0.25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0.25</v>
      </c>
      <c r="BY15" s="128">
        <v>1</v>
      </c>
      <c r="BZ15" s="129">
        <f>IFERROR(BY15/BW15,"-")</f>
        <v>1</v>
      </c>
      <c r="CA15" s="130">
        <v>241000</v>
      </c>
      <c r="CB15" s="131">
        <f>IFERROR(CA15/BW15,"-")</f>
        <v>241000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241000</v>
      </c>
      <c r="CQ15" s="141">
        <v>241000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3.42</v>
      </c>
      <c r="B18" s="39"/>
      <c r="C18" s="39"/>
      <c r="D18" s="39"/>
      <c r="E18" s="39"/>
      <c r="F18" s="39"/>
      <c r="G18" s="40" t="s">
        <v>147</v>
      </c>
      <c r="H18" s="40"/>
      <c r="I18" s="40"/>
      <c r="J18" s="190">
        <f>SUM(J6:J17)</f>
        <v>500000</v>
      </c>
      <c r="K18" s="41">
        <f>SUM(K6:K17)</f>
        <v>244</v>
      </c>
      <c r="L18" s="41">
        <f>SUM(L6:L17)</f>
        <v>101</v>
      </c>
      <c r="M18" s="41">
        <f>SUM(M6:M17)</f>
        <v>234</v>
      </c>
      <c r="N18" s="41">
        <f>SUM(N6:N17)</f>
        <v>61</v>
      </c>
      <c r="O18" s="41">
        <f>SUM(O6:O17)</f>
        <v>0</v>
      </c>
      <c r="P18" s="41">
        <f>SUM(P6:P17)</f>
        <v>61</v>
      </c>
      <c r="Q18" s="42">
        <f>IFERROR(P18/M18,"-")</f>
        <v>0.26068376068376</v>
      </c>
      <c r="R18" s="78">
        <f>SUM(R6:R17)</f>
        <v>14</v>
      </c>
      <c r="S18" s="78">
        <f>SUM(S6:S17)</f>
        <v>14</v>
      </c>
      <c r="T18" s="42">
        <f>IFERROR(R18/P18,"-")</f>
        <v>0.22950819672131</v>
      </c>
      <c r="U18" s="184">
        <f>IFERROR(J18/P18,"-")</f>
        <v>8196.7213114754</v>
      </c>
      <c r="V18" s="44">
        <f>SUM(V6:V17)</f>
        <v>13</v>
      </c>
      <c r="W18" s="42">
        <f>IFERROR(V18/P18,"-")</f>
        <v>0.21311475409836</v>
      </c>
      <c r="X18" s="190">
        <f>SUM(X6:X17)</f>
        <v>1710000</v>
      </c>
      <c r="Y18" s="190">
        <f>IFERROR(X18/P18,"-")</f>
        <v>28032.786885246</v>
      </c>
      <c r="Z18" s="190">
        <f>IFERROR(X18/V18,"-")</f>
        <v>131538.46153846</v>
      </c>
      <c r="AA18" s="190">
        <f>X18-J18</f>
        <v>1210000</v>
      </c>
      <c r="AB18" s="47">
        <f>X18/J18</f>
        <v>3.42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