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<sst xmlns="http://schemas.openxmlformats.org/spreadsheetml/2006/main" uniqueCount="135">
  <si>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</si>
  <si>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</si>
  <si>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</si>
  <si>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</si>
  <si>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</si>
  <si>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</si>
  <si>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</si>
  <si>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</si>
  <si>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</si>
  <si>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</si>
  <si>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</si>
  <si>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</si>
  <si>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</si>
  <si>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</si>
  <si>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</si>
  <si>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</si>
  <si>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</si>
  <si>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</si>
  <si>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</si>
  <si>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</si>
  <si>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</si>
  <si>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</si>
  <si>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</si>
  <si>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</si>
  <si>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</si>
  <si>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</si>
  <si>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</si>
  <si>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</si>
  <si>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</si>
  <si>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</si>
  <si>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</si>
  <si>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</si>
  <si>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</si>
  <si>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</si>
  <si>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</si>
  <si>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</si>
  <si>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</si>
  <si>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</si>
  <si>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</si>
  <si>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</si>
  <si>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</si>
  <si>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</si>
  <si>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</si>
  <si>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</si>
  <si>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</si>
  <si>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</si>
  <si>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</si>
  <si>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</si>
  <si>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</si>
  <si>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</si>
  <si>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</si>
  <si>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</si>
  <si>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</si>
  <si>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</si>
  <si>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</si>
  <si>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</si>
  <si>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</si>
  <si>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</si>
  <si>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</si>
  <si>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</si>
  <si>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</si>
  <si>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sd1067</t>
  </si>
  <si>
    <t>C版</t>
  </si>
  <si>
    <t>やってみてダメなら、すぐ退会OK</t>
  </si>
  <si>
    <t>lp03</t>
  </si>
  <si>
    <t>サンスポ関東</t>
  </si>
  <si>
    <t>4C終面全5段</t>
  </si>
  <si>
    <t>6月09日(日)</t>
  </si>
  <si>
    <t>sd1068</t>
  </si>
  <si>
    <t>空電</t>
  </si>
  <si>
    <t>sd1069</t>
  </si>
  <si>
    <t>サンスポ関西</t>
  </si>
  <si>
    <t>全5段</t>
  </si>
  <si>
    <t>6月01日(土)</t>
  </si>
  <si>
    <t>sd1070</t>
  </si>
  <si>
    <t>sd1071</t>
  </si>
  <si>
    <t>丸コメント風版</t>
  </si>
  <si>
    <t>利用者急増で盛り上がりを見せる高齢者恋愛サービス。</t>
  </si>
  <si>
    <t>6月15日(土)</t>
  </si>
  <si>
    <t>sd1072</t>
  </si>
  <si>
    <t>sd1073</t>
  </si>
  <si>
    <t>75「一人で飲まないで。恋人作って一緒に飲もう」</t>
  </si>
  <si>
    <t>スポーツ報知西部</t>
  </si>
  <si>
    <t>4C終面雑報 10回</t>
  </si>
  <si>
    <t>6/1～</t>
  </si>
  <si>
    <t>sd1074</t>
  </si>
  <si>
    <t>77「出会い系使ってみたいけど、携帯メールが苦手という方」</t>
  </si>
  <si>
    <t>sd1075</t>
  </si>
  <si>
    <t>78「50代の70%が出会い系〇〇を使っている」</t>
  </si>
  <si>
    <t>sd1076</t>
  </si>
  <si>
    <t>(空電共通)</t>
  </si>
  <si>
    <t>sd1077</t>
  </si>
  <si>
    <t>右女３</t>
  </si>
  <si>
    <t>ニッカン関東</t>
  </si>
  <si>
    <t>半2段つかみ10段</t>
  </si>
  <si>
    <t>1～10日</t>
  </si>
  <si>
    <t>sd1078</t>
  </si>
  <si>
    <t>11～20日</t>
  </si>
  <si>
    <t>sd1079</t>
  </si>
  <si>
    <t>21～31日</t>
  </si>
  <si>
    <t>sd1080</t>
  </si>
  <si>
    <t>sd1081</t>
  </si>
  <si>
    <t>スポニチ関東</t>
  </si>
  <si>
    <t>6月22日(土)</t>
  </si>
  <si>
    <t>sd1082</t>
  </si>
  <si>
    <t>sd1083</t>
  </si>
  <si>
    <t>スポニチ関西</t>
  </si>
  <si>
    <t>6月23日(日)</t>
  </si>
  <si>
    <t>sd1084</t>
  </si>
  <si>
    <t>sd1085</t>
  </si>
  <si>
    <t>どきどき 逆指名 記事</t>
  </si>
  <si>
    <t>ニッカン関西</t>
  </si>
  <si>
    <t>半5段</t>
  </si>
  <si>
    <t>6月16日(日)</t>
  </si>
  <si>
    <t>sd1086</t>
  </si>
  <si>
    <t>sd1087</t>
  </si>
  <si>
    <t>彼女50だけど、すごいんです</t>
  </si>
  <si>
    <t>sd1088</t>
  </si>
  <si>
    <t>sd1089</t>
  </si>
  <si>
    <t>デイリースポーツ関西</t>
  </si>
  <si>
    <t>sd1090</t>
  </si>
  <si>
    <t>sd1091</t>
  </si>
  <si>
    <t>もう50代の熟女だけど、試しに付き合ってみる？</t>
  </si>
  <si>
    <t>スポーツ報知関西</t>
  </si>
  <si>
    <t>6月02日(日)</t>
  </si>
  <si>
    <t>sd1092</t>
  </si>
  <si>
    <t>新聞 TOTAL</t>
  </si>
  <si>
    <t>●雑誌 広告</t>
  </si>
  <si>
    <t>dz061</t>
  </si>
  <si>
    <t>新50代</t>
  </si>
  <si>
    <t>週刊実話</t>
  </si>
  <si>
    <t>4C1P</t>
  </si>
  <si>
    <t>6月27日(木)</t>
  </si>
  <si>
    <t>dz062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</si>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</sst>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26</v>
      </c>
      <c r="D6" s="195">
        <v>1930000</v>
      </c>
      <c r="E6" s="81">
        <v>749</v>
      </c>
      <c r="F6" s="81">
        <v>342</v>
      </c>
      <c r="G6" s="81">
        <v>874</v>
      </c>
      <c r="H6" s="91">
        <v>154</v>
      </c>
      <c r="I6" s="92">
        <v>1</v>
      </c>
      <c r="J6" s="145">
        <f>H6+I6</f>
        <v>155</v>
      </c>
      <c r="K6" s="82">
        <f>IFERROR(J6/G6,"-")</f>
        <v>0.17734553775744</v>
      </c>
      <c r="L6" s="81">
        <v>57</v>
      </c>
      <c r="M6" s="81">
        <v>41</v>
      </c>
      <c r="N6" s="82">
        <f>IFERROR(L6/J6,"-")</f>
        <v>0.36774193548387</v>
      </c>
      <c r="O6" s="83">
        <f>IFERROR(D6/J6,"-")</f>
        <v>12451.612903226</v>
      </c>
      <c r="P6" s="84">
        <v>53</v>
      </c>
      <c r="Q6" s="82">
        <f>IFERROR(P6/J6,"-")</f>
        <v>0.34193548387097</v>
      </c>
      <c r="R6" s="200">
        <v>3131068</v>
      </c>
      <c r="S6" s="201">
        <f>IFERROR(R6/J6,"-")</f>
        <v>20200.438709677</v>
      </c>
      <c r="T6" s="201">
        <f>IFERROR(R6/P6,"-")</f>
        <v>59076.754716981</v>
      </c>
      <c r="U6" s="195">
        <f>IFERROR(R6-D6,"-")</f>
        <v>1201068</v>
      </c>
      <c r="V6" s="85">
        <f>R6/D6</f>
        <v>1.6223150259067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200000</v>
      </c>
      <c r="E7" s="81">
        <v>128</v>
      </c>
      <c r="F7" s="81">
        <v>56</v>
      </c>
      <c r="G7" s="81">
        <v>139</v>
      </c>
      <c r="H7" s="91">
        <v>19</v>
      </c>
      <c r="I7" s="92">
        <v>0</v>
      </c>
      <c r="J7" s="145">
        <f>H7+I7</f>
        <v>19</v>
      </c>
      <c r="K7" s="82">
        <f>IFERROR(J7/G7,"-")</f>
        <v>0.13669064748201</v>
      </c>
      <c r="L7" s="81">
        <v>11</v>
      </c>
      <c r="M7" s="81">
        <v>2</v>
      </c>
      <c r="N7" s="82">
        <f>IFERROR(L7/J7,"-")</f>
        <v>0.57894736842105</v>
      </c>
      <c r="O7" s="83">
        <f>IFERROR(D7/J7,"-")</f>
        <v>10526.315789474</v>
      </c>
      <c r="P7" s="84">
        <v>7</v>
      </c>
      <c r="Q7" s="82">
        <f>IFERROR(P7/J7,"-")</f>
        <v>0.36842105263158</v>
      </c>
      <c r="R7" s="200">
        <v>415000</v>
      </c>
      <c r="S7" s="201">
        <f>IFERROR(R7/J7,"-")</f>
        <v>21842.105263158</v>
      </c>
      <c r="T7" s="201">
        <f>IFERROR(R7/P7,"-")</f>
        <v>59285.714285714</v>
      </c>
      <c r="U7" s="195">
        <f>IFERROR(R7-D7,"-")</f>
        <v>215000</v>
      </c>
      <c r="V7" s="85">
        <f>R7/D7</f>
        <v>2.075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2130000</v>
      </c>
      <c r="E10" s="41">
        <f>SUM(E6:E8)</f>
        <v>877</v>
      </c>
      <c r="F10" s="41">
        <f>SUM(F6:F8)</f>
        <v>398</v>
      </c>
      <c r="G10" s="41">
        <f>SUM(G6:G8)</f>
        <v>1013</v>
      </c>
      <c r="H10" s="41">
        <f>SUM(H6:H8)</f>
        <v>173</v>
      </c>
      <c r="I10" s="41">
        <f>SUM(I6:I8)</f>
        <v>1</v>
      </c>
      <c r="J10" s="41">
        <f>SUM(J6:J8)</f>
        <v>174</v>
      </c>
      <c r="K10" s="42">
        <f>IFERROR(J10/G10,"-")</f>
        <v>0.17176702862784</v>
      </c>
      <c r="L10" s="78">
        <f>SUM(L6:L8)</f>
        <v>68</v>
      </c>
      <c r="M10" s="78">
        <f>SUM(M6:M8)</f>
        <v>43</v>
      </c>
      <c r="N10" s="42">
        <f>IFERROR(L10/J10,"-")</f>
        <v>0.39080459770115</v>
      </c>
      <c r="O10" s="43">
        <f>IFERROR(D10/J10,"-")</f>
        <v>12241.379310345</v>
      </c>
      <c r="P10" s="44">
        <f>SUM(P6:P8)</f>
        <v>60</v>
      </c>
      <c r="Q10" s="42">
        <f>IFERROR(P10/J10,"-")</f>
        <v>0.3448275862069</v>
      </c>
      <c r="R10" s="45">
        <f>SUM(R6:R8)</f>
        <v>3546068</v>
      </c>
      <c r="S10" s="45">
        <f>IFERROR(R10/J10,"-")</f>
        <v>20379.701149425</v>
      </c>
      <c r="T10" s="45">
        <f>IFERROR(R10/P10,"-")</f>
        <v>59101.133333333</v>
      </c>
      <c r="U10" s="46">
        <f>SUM(U6:U8)</f>
        <v>1416068</v>
      </c>
      <c r="V10" s="47">
        <f>IFERROR(R10/D10,"-")</f>
        <v>1.664820657277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2.0659087719298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570000</v>
      </c>
      <c r="K6" s="81">
        <v>44</v>
      </c>
      <c r="L6" s="81">
        <v>0</v>
      </c>
      <c r="M6" s="81">
        <v>125</v>
      </c>
      <c r="N6" s="91">
        <v>15</v>
      </c>
      <c r="O6" s="92">
        <v>0</v>
      </c>
      <c r="P6" s="93">
        <f>N6+O6</f>
        <v>15</v>
      </c>
      <c r="Q6" s="82">
        <f>IFERROR(P6/M6,"-")</f>
        <v>0.12</v>
      </c>
      <c r="R6" s="81">
        <v>0</v>
      </c>
      <c r="S6" s="81">
        <v>5</v>
      </c>
      <c r="T6" s="82">
        <f>IFERROR(S6/(O6+P6),"-")</f>
        <v>0.33333333333333</v>
      </c>
      <c r="U6" s="182">
        <f>IFERROR(J6/SUM(P6:P11),"-")</f>
        <v>15405.405405405</v>
      </c>
      <c r="V6" s="84">
        <v>4</v>
      </c>
      <c r="W6" s="82">
        <f>IF(P6=0,"-",V6/P6)</f>
        <v>0.26666666666667</v>
      </c>
      <c r="X6" s="186">
        <v>102000</v>
      </c>
      <c r="Y6" s="187">
        <f>IFERROR(X6/P6,"-")</f>
        <v>6800</v>
      </c>
      <c r="Z6" s="187">
        <f>IFERROR(X6/V6,"-")</f>
        <v>25500</v>
      </c>
      <c r="AA6" s="188">
        <f>SUM(X6:X11)-SUM(J6:J11)</f>
        <v>607568</v>
      </c>
      <c r="AB6" s="85">
        <f>SUM(X6:X11)/SUM(J6:J11)</f>
        <v>2.0659087719298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0.2</v>
      </c>
      <c r="BG6" s="112">
        <v>1</v>
      </c>
      <c r="BH6" s="114">
        <f>IFERROR(BG6/BE6,"-")</f>
        <v>0.33333333333333</v>
      </c>
      <c r="BI6" s="115">
        <v>3000</v>
      </c>
      <c r="BJ6" s="116">
        <f>IFERROR(BI6/BE6,"-")</f>
        <v>1000</v>
      </c>
      <c r="BK6" s="117">
        <v>1</v>
      </c>
      <c r="BL6" s="117"/>
      <c r="BM6" s="117"/>
      <c r="BN6" s="119">
        <v>11</v>
      </c>
      <c r="BO6" s="120">
        <f>IF(P6=0,"",IF(BN6=0,"",(BN6/P6)))</f>
        <v>0.73333333333333</v>
      </c>
      <c r="BP6" s="121">
        <v>3</v>
      </c>
      <c r="BQ6" s="122">
        <f>IFERROR(BP6/BN6,"-")</f>
        <v>0.27272727272727</v>
      </c>
      <c r="BR6" s="123">
        <v>99000</v>
      </c>
      <c r="BS6" s="124">
        <f>IFERROR(BR6/BN6,"-")</f>
        <v>9000</v>
      </c>
      <c r="BT6" s="125"/>
      <c r="BU6" s="125"/>
      <c r="BV6" s="125">
        <v>3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102000</v>
      </c>
      <c r="CQ6" s="141">
        <v>45000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51</v>
      </c>
      <c r="L7" s="81">
        <v>39</v>
      </c>
      <c r="M7" s="81">
        <v>15</v>
      </c>
      <c r="N7" s="91">
        <v>13</v>
      </c>
      <c r="O7" s="92">
        <v>0</v>
      </c>
      <c r="P7" s="93">
        <f>N7+O7</f>
        <v>13</v>
      </c>
      <c r="Q7" s="82">
        <f>IFERROR(P7/M7,"-")</f>
        <v>0.86666666666667</v>
      </c>
      <c r="R7" s="81">
        <v>6</v>
      </c>
      <c r="S7" s="81">
        <v>1</v>
      </c>
      <c r="T7" s="82">
        <f>IFERROR(S7/(O7+P7),"-")</f>
        <v>0.076923076923077</v>
      </c>
      <c r="U7" s="182"/>
      <c r="V7" s="84">
        <v>5</v>
      </c>
      <c r="W7" s="82">
        <f>IF(P7=0,"-",V7/P7)</f>
        <v>0.38461538461538</v>
      </c>
      <c r="X7" s="186">
        <v>489568</v>
      </c>
      <c r="Y7" s="187">
        <f>IFERROR(X7/P7,"-")</f>
        <v>37659.076923077</v>
      </c>
      <c r="Z7" s="187">
        <f>IFERROR(X7/V7,"-")</f>
        <v>97913.6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0.076923076923077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0.15384615384615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0.30769230769231</v>
      </c>
      <c r="BP7" s="121">
        <v>3</v>
      </c>
      <c r="BQ7" s="122">
        <f>IFERROR(BP7/BN7,"-")</f>
        <v>0.75</v>
      </c>
      <c r="BR7" s="123">
        <v>131568</v>
      </c>
      <c r="BS7" s="124">
        <f>IFERROR(BR7/BN7,"-")</f>
        <v>32892</v>
      </c>
      <c r="BT7" s="125">
        <v>2</v>
      </c>
      <c r="BU7" s="125"/>
      <c r="BV7" s="125">
        <v>1</v>
      </c>
      <c r="BW7" s="126">
        <v>4</v>
      </c>
      <c r="BX7" s="127">
        <f>IF(P7=0,"",IF(BW7=0,"",(BW7/P7)))</f>
        <v>0.30769230769231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0.15384615384615</v>
      </c>
      <c r="CH7" s="135">
        <v>2</v>
      </c>
      <c r="CI7" s="136">
        <f>IFERROR(CH7/CF7,"-")</f>
        <v>1</v>
      </c>
      <c r="CJ7" s="137">
        <v>358000</v>
      </c>
      <c r="CK7" s="138">
        <f>IFERROR(CJ7/CF7,"-")</f>
        <v>179000</v>
      </c>
      <c r="CL7" s="139"/>
      <c r="CM7" s="139"/>
      <c r="CN7" s="139">
        <v>2</v>
      </c>
      <c r="CO7" s="140">
        <v>5</v>
      </c>
      <c r="CP7" s="141">
        <v>489568</v>
      </c>
      <c r="CQ7" s="141">
        <v>343000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72</v>
      </c>
      <c r="I8" s="205" t="s">
        <v>73</v>
      </c>
      <c r="J8" s="188"/>
      <c r="K8" s="81">
        <v>7</v>
      </c>
      <c r="L8" s="81">
        <v>0</v>
      </c>
      <c r="M8" s="81">
        <v>29</v>
      </c>
      <c r="N8" s="91">
        <v>2</v>
      </c>
      <c r="O8" s="92">
        <v>0</v>
      </c>
      <c r="P8" s="93">
        <f>N8+O8</f>
        <v>2</v>
      </c>
      <c r="Q8" s="82">
        <f>IFERROR(P8/M8,"-")</f>
        <v>0.068965517241379</v>
      </c>
      <c r="R8" s="81">
        <v>1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0.5</v>
      </c>
      <c r="X8" s="186">
        <v>5000</v>
      </c>
      <c r="Y8" s="187">
        <f>IFERROR(X8/P8,"-")</f>
        <v>2500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0.5</v>
      </c>
      <c r="BY8" s="128">
        <v>1</v>
      </c>
      <c r="BZ8" s="129">
        <f>IFERROR(BY8/BW8,"-")</f>
        <v>1</v>
      </c>
      <c r="CA8" s="130">
        <v>5000</v>
      </c>
      <c r="CB8" s="131">
        <f>IFERROR(CA8/BW8,"-")</f>
        <v>5000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42</v>
      </c>
      <c r="L9" s="81">
        <v>26</v>
      </c>
      <c r="M9" s="81">
        <v>6</v>
      </c>
      <c r="N9" s="91">
        <v>5</v>
      </c>
      <c r="O9" s="92">
        <v>0</v>
      </c>
      <c r="P9" s="93">
        <f>N9+O9</f>
        <v>5</v>
      </c>
      <c r="Q9" s="82">
        <f>IFERROR(P9/M9,"-")</f>
        <v>0.83333333333333</v>
      </c>
      <c r="R9" s="81">
        <v>5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0.4</v>
      </c>
      <c r="X9" s="186">
        <v>581000</v>
      </c>
      <c r="Y9" s="187">
        <f>IFERROR(X9/P9,"-")</f>
        <v>116200</v>
      </c>
      <c r="Z9" s="187">
        <f>IFERROR(X9/V9,"-")</f>
        <v>290500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0.6</v>
      </c>
      <c r="BY9" s="128">
        <v>2</v>
      </c>
      <c r="BZ9" s="129">
        <f>IFERROR(BY9/BW9,"-")</f>
        <v>0.66666666666667</v>
      </c>
      <c r="CA9" s="130">
        <v>581000</v>
      </c>
      <c r="CB9" s="131">
        <f>IFERROR(CA9/BW9,"-")</f>
        <v>193666.66666667</v>
      </c>
      <c r="CC9" s="132"/>
      <c r="CD9" s="132"/>
      <c r="CE9" s="132">
        <v>2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581000</v>
      </c>
      <c r="CQ9" s="141">
        <v>535000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71</v>
      </c>
      <c r="H10" s="90" t="s">
        <v>72</v>
      </c>
      <c r="I10" s="205" t="s">
        <v>78</v>
      </c>
      <c r="J10" s="188"/>
      <c r="K10" s="81">
        <v>8</v>
      </c>
      <c r="L10" s="81">
        <v>0</v>
      </c>
      <c r="M10" s="81">
        <v>32</v>
      </c>
      <c r="N10" s="91">
        <v>1</v>
      </c>
      <c r="O10" s="92">
        <v>0</v>
      </c>
      <c r="P10" s="93">
        <f>N10+O10</f>
        <v>1</v>
      </c>
      <c r="Q10" s="82">
        <f>IFERROR(P10/M10,"-")</f>
        <v>0.03125</v>
      </c>
      <c r="R10" s="81">
        <v>1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46</v>
      </c>
      <c r="L11" s="81">
        <v>21</v>
      </c>
      <c r="M11" s="81">
        <v>5</v>
      </c>
      <c r="N11" s="91">
        <v>1</v>
      </c>
      <c r="O11" s="92">
        <v>0</v>
      </c>
      <c r="P11" s="93">
        <f>N11+O11</f>
        <v>1</v>
      </c>
      <c r="Q11" s="82">
        <f>IFERROR(P11/M11,"-")</f>
        <v>0.2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0.38</v>
      </c>
      <c r="B12" s="203" t="s">
        <v>80</v>
      </c>
      <c r="C12" s="203"/>
      <c r="D12" s="203" t="s">
        <v>69</v>
      </c>
      <c r="E12" s="203" t="s">
        <v>81</v>
      </c>
      <c r="F12" s="203" t="s">
        <v>64</v>
      </c>
      <c r="G12" s="203" t="s">
        <v>82</v>
      </c>
      <c r="H12" s="90" t="s">
        <v>83</v>
      </c>
      <c r="I12" s="90" t="s">
        <v>84</v>
      </c>
      <c r="J12" s="188">
        <v>150000</v>
      </c>
      <c r="K12" s="81">
        <v>0</v>
      </c>
      <c r="L12" s="81">
        <v>0</v>
      </c>
      <c r="M12" s="81">
        <v>7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IFERROR(J12/SUM(P12:P15),"-")</f>
        <v>13636.363636364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SUM(X12:X15)-SUM(J12:J15)</f>
        <v>-93000</v>
      </c>
      <c r="AB12" s="85">
        <f>SUM(X12:X15)/SUM(J12:J15)</f>
        <v>0.38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69</v>
      </c>
      <c r="E13" s="203" t="s">
        <v>86</v>
      </c>
      <c r="F13" s="203" t="s">
        <v>64</v>
      </c>
      <c r="G13" s="203"/>
      <c r="H13" s="90" t="s">
        <v>83</v>
      </c>
      <c r="I13" s="90"/>
      <c r="J13" s="188"/>
      <c r="K13" s="81">
        <v>4</v>
      </c>
      <c r="L13" s="81">
        <v>0</v>
      </c>
      <c r="M13" s="81">
        <v>19</v>
      </c>
      <c r="N13" s="91">
        <v>2</v>
      </c>
      <c r="O13" s="92">
        <v>0</v>
      </c>
      <c r="P13" s="93">
        <f>N13+O13</f>
        <v>2</v>
      </c>
      <c r="Q13" s="82">
        <f>IFERROR(P13/M13,"-")</f>
        <v>0.10526315789474</v>
      </c>
      <c r="R13" s="81">
        <v>1</v>
      </c>
      <c r="S13" s="81">
        <v>1</v>
      </c>
      <c r="T13" s="82">
        <f>IFERROR(S13/(O13+P13),"-")</f>
        <v>0.5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69</v>
      </c>
      <c r="E14" s="203" t="s">
        <v>88</v>
      </c>
      <c r="F14" s="203" t="s">
        <v>64</v>
      </c>
      <c r="G14" s="203"/>
      <c r="H14" s="90" t="s">
        <v>83</v>
      </c>
      <c r="I14" s="90"/>
      <c r="J14" s="188"/>
      <c r="K14" s="81">
        <v>4</v>
      </c>
      <c r="L14" s="81">
        <v>0</v>
      </c>
      <c r="M14" s="81">
        <v>13</v>
      </c>
      <c r="N14" s="91">
        <v>1</v>
      </c>
      <c r="O14" s="92">
        <v>0</v>
      </c>
      <c r="P14" s="93">
        <f>N14+O14</f>
        <v>1</v>
      </c>
      <c r="Q14" s="82">
        <f>IFERROR(P14/M14,"-")</f>
        <v>0.076923076923077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1</v>
      </c>
      <c r="X14" s="186">
        <v>3000</v>
      </c>
      <c r="Y14" s="187">
        <f>IFERROR(X14/P14,"-")</f>
        <v>3000</v>
      </c>
      <c r="Z14" s="187">
        <f>IFERROR(X14/V14,"-")</f>
        <v>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>
        <v>1</v>
      </c>
      <c r="BQ14" s="122">
        <f>IFERROR(BP14/BN14,"-")</f>
        <v>1</v>
      </c>
      <c r="BR14" s="123">
        <v>3000</v>
      </c>
      <c r="BS14" s="124">
        <f>IFERROR(BR14/BN14,"-")</f>
        <v>3000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90</v>
      </c>
      <c r="F15" s="203" t="s">
        <v>69</v>
      </c>
      <c r="G15" s="203"/>
      <c r="H15" s="90"/>
      <c r="I15" s="90"/>
      <c r="J15" s="188"/>
      <c r="K15" s="81">
        <v>29</v>
      </c>
      <c r="L15" s="81">
        <v>20</v>
      </c>
      <c r="M15" s="81">
        <v>6</v>
      </c>
      <c r="N15" s="91">
        <v>8</v>
      </c>
      <c r="O15" s="92">
        <v>0</v>
      </c>
      <c r="P15" s="93">
        <f>N15+O15</f>
        <v>8</v>
      </c>
      <c r="Q15" s="82">
        <f>IFERROR(P15/M15,"-")</f>
        <v>1.3333333333333</v>
      </c>
      <c r="R15" s="81">
        <v>1</v>
      </c>
      <c r="S15" s="81">
        <v>2</v>
      </c>
      <c r="T15" s="82">
        <f>IFERROR(S15/(O15+P15),"-")</f>
        <v>0.25</v>
      </c>
      <c r="U15" s="182"/>
      <c r="V15" s="84">
        <v>4</v>
      </c>
      <c r="W15" s="82">
        <f>IF(P15=0,"-",V15/P15)</f>
        <v>0.5</v>
      </c>
      <c r="X15" s="186">
        <v>54000</v>
      </c>
      <c r="Y15" s="187">
        <f>IFERROR(X15/P15,"-")</f>
        <v>6750</v>
      </c>
      <c r="Z15" s="187">
        <f>IFERROR(X15/V15,"-")</f>
        <v>13500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0.25</v>
      </c>
      <c r="BG15" s="112">
        <v>1</v>
      </c>
      <c r="BH15" s="114">
        <f>IFERROR(BG15/BE15,"-")</f>
        <v>0.5</v>
      </c>
      <c r="BI15" s="115">
        <v>5000</v>
      </c>
      <c r="BJ15" s="116">
        <f>IFERROR(BI15/BE15,"-")</f>
        <v>2500</v>
      </c>
      <c r="BK15" s="117">
        <v>1</v>
      </c>
      <c r="BL15" s="117"/>
      <c r="BM15" s="117"/>
      <c r="BN15" s="119">
        <v>2</v>
      </c>
      <c r="BO15" s="120">
        <f>IF(P15=0,"",IF(BN15=0,"",(BN15/P15)))</f>
        <v>0.25</v>
      </c>
      <c r="BP15" s="121">
        <v>1</v>
      </c>
      <c r="BQ15" s="122">
        <f>IFERROR(BP15/BN15,"-")</f>
        <v>0.5</v>
      </c>
      <c r="BR15" s="123">
        <v>31000</v>
      </c>
      <c r="BS15" s="124">
        <f>IFERROR(BR15/BN15,"-")</f>
        <v>15500</v>
      </c>
      <c r="BT15" s="125"/>
      <c r="BU15" s="125"/>
      <c r="BV15" s="125">
        <v>1</v>
      </c>
      <c r="BW15" s="126">
        <v>3</v>
      </c>
      <c r="BX15" s="127">
        <f>IF(P15=0,"",IF(BW15=0,"",(BW15/P15)))</f>
        <v>0.375</v>
      </c>
      <c r="BY15" s="128">
        <v>2</v>
      </c>
      <c r="BZ15" s="129">
        <f>IFERROR(BY15/BW15,"-")</f>
        <v>0.66666666666667</v>
      </c>
      <c r="CA15" s="130">
        <v>18000</v>
      </c>
      <c r="CB15" s="131">
        <f>IFERROR(CA15/BW15,"-")</f>
        <v>6000</v>
      </c>
      <c r="CC15" s="132">
        <v>1</v>
      </c>
      <c r="CD15" s="132">
        <v>1</v>
      </c>
      <c r="CE15" s="132"/>
      <c r="CF15" s="133">
        <v>1</v>
      </c>
      <c r="CG15" s="134">
        <f>IF(P15=0,"",IF(CF15=0,"",(CF15/P15)))</f>
        <v>0.125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4</v>
      </c>
      <c r="CP15" s="141">
        <v>54000</v>
      </c>
      <c r="CQ15" s="141">
        <v>31000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0.726</v>
      </c>
      <c r="B16" s="203" t="s">
        <v>91</v>
      </c>
      <c r="C16" s="203"/>
      <c r="D16" s="203" t="s">
        <v>92</v>
      </c>
      <c r="E16" s="203" t="s">
        <v>81</v>
      </c>
      <c r="F16" s="203" t="s">
        <v>64</v>
      </c>
      <c r="G16" s="203" t="s">
        <v>93</v>
      </c>
      <c r="H16" s="90" t="s">
        <v>94</v>
      </c>
      <c r="I16" s="90" t="s">
        <v>95</v>
      </c>
      <c r="J16" s="188">
        <v>500000</v>
      </c>
      <c r="K16" s="81">
        <v>6</v>
      </c>
      <c r="L16" s="81">
        <v>0</v>
      </c>
      <c r="M16" s="81">
        <v>26</v>
      </c>
      <c r="N16" s="91">
        <v>2</v>
      </c>
      <c r="O16" s="92">
        <v>0</v>
      </c>
      <c r="P16" s="93">
        <f>N16+O16</f>
        <v>2</v>
      </c>
      <c r="Q16" s="82">
        <f>IFERROR(P16/M16,"-")</f>
        <v>0.076923076923077</v>
      </c>
      <c r="R16" s="81">
        <v>0</v>
      </c>
      <c r="S16" s="81">
        <v>0</v>
      </c>
      <c r="T16" s="82">
        <f>IFERROR(S16/(O16+P16),"-")</f>
        <v>0</v>
      </c>
      <c r="U16" s="182">
        <f>IFERROR(J16/SUM(P16:P19),"-")</f>
        <v>21739.130434783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SUM(X16:X19)-SUM(J16:J19)</f>
        <v>-137000</v>
      </c>
      <c r="AB16" s="85">
        <f>SUM(X16:X19)/SUM(J16:J19)</f>
        <v>0.726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96</v>
      </c>
      <c r="C17" s="203"/>
      <c r="D17" s="203" t="s">
        <v>92</v>
      </c>
      <c r="E17" s="203" t="s">
        <v>86</v>
      </c>
      <c r="F17" s="203" t="s">
        <v>64</v>
      </c>
      <c r="G17" s="203"/>
      <c r="H17" s="90" t="s">
        <v>94</v>
      </c>
      <c r="I17" s="90" t="s">
        <v>97</v>
      </c>
      <c r="J17" s="188"/>
      <c r="K17" s="81">
        <v>24</v>
      </c>
      <c r="L17" s="81">
        <v>0</v>
      </c>
      <c r="M17" s="81">
        <v>95</v>
      </c>
      <c r="N17" s="91">
        <v>6</v>
      </c>
      <c r="O17" s="92">
        <v>0</v>
      </c>
      <c r="P17" s="93">
        <f>N17+O17</f>
        <v>6</v>
      </c>
      <c r="Q17" s="82">
        <f>IFERROR(P17/M17,"-")</f>
        <v>0.063157894736842</v>
      </c>
      <c r="R17" s="81">
        <v>2</v>
      </c>
      <c r="S17" s="81">
        <v>1</v>
      </c>
      <c r="T17" s="82">
        <f>IFERROR(S17/(O17+P17),"-")</f>
        <v>0.16666666666667</v>
      </c>
      <c r="U17" s="182"/>
      <c r="V17" s="84">
        <v>1</v>
      </c>
      <c r="W17" s="82">
        <f>IF(P17=0,"-",V17/P17)</f>
        <v>0.16666666666667</v>
      </c>
      <c r="X17" s="186">
        <v>3000</v>
      </c>
      <c r="Y17" s="187">
        <f>IFERROR(X17/P17,"-")</f>
        <v>500</v>
      </c>
      <c r="Z17" s="187">
        <f>IFERROR(X17/V17,"-")</f>
        <v>3000</v>
      </c>
      <c r="AA17" s="188"/>
      <c r="AB17" s="85"/>
      <c r="AC17" s="79"/>
      <c r="AD17" s="94">
        <v>1</v>
      </c>
      <c r="AE17" s="95">
        <f>IF(P17=0,"",IF(AD17=0,"",(AD17/P17)))</f>
        <v>0.16666666666667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0.16666666666667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0.5</v>
      </c>
      <c r="BP17" s="121">
        <v>1</v>
      </c>
      <c r="BQ17" s="122">
        <f>IFERROR(BP17/BN17,"-")</f>
        <v>0.33333333333333</v>
      </c>
      <c r="BR17" s="123">
        <v>3000</v>
      </c>
      <c r="BS17" s="124">
        <f>IFERROR(BR17/BN17,"-")</f>
        <v>1000</v>
      </c>
      <c r="BT17" s="125">
        <v>1</v>
      </c>
      <c r="BU17" s="125"/>
      <c r="BV17" s="125"/>
      <c r="BW17" s="126">
        <v>1</v>
      </c>
      <c r="BX17" s="127">
        <f>IF(P17=0,"",IF(BW17=0,"",(BW17/P17)))</f>
        <v>0.16666666666667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92</v>
      </c>
      <c r="E18" s="203" t="s">
        <v>88</v>
      </c>
      <c r="F18" s="203" t="s">
        <v>64</v>
      </c>
      <c r="G18" s="203"/>
      <c r="H18" s="90" t="s">
        <v>94</v>
      </c>
      <c r="I18" s="90" t="s">
        <v>99</v>
      </c>
      <c r="J18" s="188"/>
      <c r="K18" s="81">
        <v>9</v>
      </c>
      <c r="L18" s="81">
        <v>0</v>
      </c>
      <c r="M18" s="81">
        <v>54</v>
      </c>
      <c r="N18" s="91">
        <v>2</v>
      </c>
      <c r="O18" s="92">
        <v>0</v>
      </c>
      <c r="P18" s="93">
        <f>N18+O18</f>
        <v>2</v>
      </c>
      <c r="Q18" s="82">
        <f>IFERROR(P18/M18,"-")</f>
        <v>0.037037037037037</v>
      </c>
      <c r="R18" s="81">
        <v>0</v>
      </c>
      <c r="S18" s="81">
        <v>1</v>
      </c>
      <c r="T18" s="82">
        <f>IFERROR(S18/(O18+P18),"-")</f>
        <v>0.5</v>
      </c>
      <c r="U18" s="182"/>
      <c r="V18" s="84">
        <v>1</v>
      </c>
      <c r="W18" s="82">
        <f>IF(P18=0,"-",V18/P18)</f>
        <v>0.5</v>
      </c>
      <c r="X18" s="186">
        <v>3000</v>
      </c>
      <c r="Y18" s="187">
        <f>IFERROR(X18/P18,"-")</f>
        <v>1500</v>
      </c>
      <c r="Z18" s="187">
        <f>IFERROR(X18/V18,"-")</f>
        <v>3000</v>
      </c>
      <c r="AA18" s="188"/>
      <c r="AB18" s="85"/>
      <c r="AC18" s="79"/>
      <c r="AD18" s="94">
        <v>1</v>
      </c>
      <c r="AE18" s="95">
        <f>IF(P18=0,"",IF(AD18=0,"",(AD18/P18)))</f>
        <v>0.5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0.5</v>
      </c>
      <c r="BY18" s="128">
        <v>1</v>
      </c>
      <c r="BZ18" s="129">
        <f>IFERROR(BY18/BW18,"-")</f>
        <v>1</v>
      </c>
      <c r="CA18" s="130">
        <v>3000</v>
      </c>
      <c r="CB18" s="131">
        <f>IFERROR(CA18/BW18,"-")</f>
        <v>3000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90</v>
      </c>
      <c r="E19" s="203" t="s">
        <v>90</v>
      </c>
      <c r="F19" s="203" t="s">
        <v>69</v>
      </c>
      <c r="G19" s="203"/>
      <c r="H19" s="90"/>
      <c r="I19" s="90"/>
      <c r="J19" s="188"/>
      <c r="K19" s="81">
        <v>146</v>
      </c>
      <c r="L19" s="81">
        <v>82</v>
      </c>
      <c r="M19" s="81">
        <v>31</v>
      </c>
      <c r="N19" s="91">
        <v>13</v>
      </c>
      <c r="O19" s="92">
        <v>0</v>
      </c>
      <c r="P19" s="93">
        <f>N19+O19</f>
        <v>13</v>
      </c>
      <c r="Q19" s="82">
        <f>IFERROR(P19/M19,"-")</f>
        <v>0.41935483870968</v>
      </c>
      <c r="R19" s="81">
        <v>7</v>
      </c>
      <c r="S19" s="81">
        <v>2</v>
      </c>
      <c r="T19" s="82">
        <f>IFERROR(S19/(O19+P19),"-")</f>
        <v>0.15384615384615</v>
      </c>
      <c r="U19" s="182"/>
      <c r="V19" s="84">
        <v>5</v>
      </c>
      <c r="W19" s="82">
        <f>IF(P19=0,"-",V19/P19)</f>
        <v>0.38461538461538</v>
      </c>
      <c r="X19" s="186">
        <v>357000</v>
      </c>
      <c r="Y19" s="187">
        <f>IFERROR(X19/P19,"-")</f>
        <v>27461.538461538</v>
      </c>
      <c r="Z19" s="187">
        <f>IFERROR(X19/V19,"-")</f>
        <v>71400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0.076923076923077</v>
      </c>
      <c r="BG19" s="112">
        <v>1</v>
      </c>
      <c r="BH19" s="114">
        <f>IFERROR(BG19/BE19,"-")</f>
        <v>1</v>
      </c>
      <c r="BI19" s="115">
        <v>28000</v>
      </c>
      <c r="BJ19" s="116">
        <f>IFERROR(BI19/BE19,"-")</f>
        <v>28000</v>
      </c>
      <c r="BK19" s="117"/>
      <c r="BL19" s="117"/>
      <c r="BM19" s="117">
        <v>1</v>
      </c>
      <c r="BN19" s="119">
        <v>7</v>
      </c>
      <c r="BO19" s="120">
        <f>IF(P19=0,"",IF(BN19=0,"",(BN19/P19)))</f>
        <v>0.53846153846154</v>
      </c>
      <c r="BP19" s="121">
        <v>1</v>
      </c>
      <c r="BQ19" s="122">
        <f>IFERROR(BP19/BN19,"-")</f>
        <v>0.14285714285714</v>
      </c>
      <c r="BR19" s="123">
        <v>23000</v>
      </c>
      <c r="BS19" s="124">
        <f>IFERROR(BR19/BN19,"-")</f>
        <v>3285.7142857143</v>
      </c>
      <c r="BT19" s="125"/>
      <c r="BU19" s="125"/>
      <c r="BV19" s="125">
        <v>1</v>
      </c>
      <c r="BW19" s="126">
        <v>4</v>
      </c>
      <c r="BX19" s="127">
        <f>IF(P19=0,"",IF(BW19=0,"",(BW19/P19)))</f>
        <v>0.30769230769231</v>
      </c>
      <c r="BY19" s="128">
        <v>2</v>
      </c>
      <c r="BZ19" s="129">
        <f>IFERROR(BY19/BW19,"-")</f>
        <v>0.5</v>
      </c>
      <c r="CA19" s="130">
        <v>236000</v>
      </c>
      <c r="CB19" s="131">
        <f>IFERROR(CA19/BW19,"-")</f>
        <v>59000</v>
      </c>
      <c r="CC19" s="132"/>
      <c r="CD19" s="132"/>
      <c r="CE19" s="132">
        <v>2</v>
      </c>
      <c r="CF19" s="133">
        <v>1</v>
      </c>
      <c r="CG19" s="134">
        <f>IF(P19=0,"",IF(CF19=0,"",(CF19/P19)))</f>
        <v>0.076923076923077</v>
      </c>
      <c r="CH19" s="135">
        <v>1</v>
      </c>
      <c r="CI19" s="136">
        <f>IFERROR(CH19/CF19,"-")</f>
        <v>1</v>
      </c>
      <c r="CJ19" s="137">
        <v>70000</v>
      </c>
      <c r="CK19" s="138">
        <f>IFERROR(CJ19/CF19,"-")</f>
        <v>70000</v>
      </c>
      <c r="CL19" s="139"/>
      <c r="CM19" s="139"/>
      <c r="CN19" s="139">
        <v>1</v>
      </c>
      <c r="CO19" s="140">
        <v>5</v>
      </c>
      <c r="CP19" s="141">
        <v>357000</v>
      </c>
      <c r="CQ19" s="141">
        <v>175000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2.45</v>
      </c>
      <c r="B20" s="203" t="s">
        <v>101</v>
      </c>
      <c r="C20" s="203"/>
      <c r="D20" s="203" t="s">
        <v>62</v>
      </c>
      <c r="E20" s="203" t="s">
        <v>63</v>
      </c>
      <c r="F20" s="203" t="s">
        <v>64</v>
      </c>
      <c r="G20" s="203" t="s">
        <v>102</v>
      </c>
      <c r="H20" s="90" t="s">
        <v>72</v>
      </c>
      <c r="I20" s="205" t="s">
        <v>103</v>
      </c>
      <c r="J20" s="188">
        <v>120000</v>
      </c>
      <c r="K20" s="81">
        <v>19</v>
      </c>
      <c r="L20" s="81">
        <v>0</v>
      </c>
      <c r="M20" s="81">
        <v>60</v>
      </c>
      <c r="N20" s="91">
        <v>6</v>
      </c>
      <c r="O20" s="92">
        <v>1</v>
      </c>
      <c r="P20" s="93">
        <f>N20+O20</f>
        <v>7</v>
      </c>
      <c r="Q20" s="82">
        <f>IFERROR(P20/M20,"-")</f>
        <v>0.11666666666667</v>
      </c>
      <c r="R20" s="81">
        <v>1</v>
      </c>
      <c r="S20" s="81">
        <v>4</v>
      </c>
      <c r="T20" s="82">
        <f>IFERROR(S20/(O20+P20),"-")</f>
        <v>0.5</v>
      </c>
      <c r="U20" s="182">
        <f>IFERROR(J20/SUM(P20:P21),"-")</f>
        <v>8000</v>
      </c>
      <c r="V20" s="84">
        <v>1</v>
      </c>
      <c r="W20" s="82">
        <f>IF(P20=0,"-",V20/P20)</f>
        <v>0.14285714285714</v>
      </c>
      <c r="X20" s="186">
        <v>275000</v>
      </c>
      <c r="Y20" s="187">
        <f>IFERROR(X20/P20,"-")</f>
        <v>39285.714285714</v>
      </c>
      <c r="Z20" s="187">
        <f>IFERROR(X20/V20,"-")</f>
        <v>275000</v>
      </c>
      <c r="AA20" s="188">
        <f>SUM(X20:X21)-SUM(J20:J21)</f>
        <v>174000</v>
      </c>
      <c r="AB20" s="85">
        <f>SUM(X20:X21)/SUM(J20:J21)</f>
        <v>2.45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4</v>
      </c>
      <c r="BF20" s="113">
        <f>IF(P20=0,"",IF(BE20=0,"",(BE20/P20)))</f>
        <v>0.57142857142857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0.42857142857143</v>
      </c>
      <c r="BP20" s="121">
        <v>1</v>
      </c>
      <c r="BQ20" s="122">
        <f>IFERROR(BP20/BN20,"-")</f>
        <v>0.33333333333333</v>
      </c>
      <c r="BR20" s="123">
        <v>275000</v>
      </c>
      <c r="BS20" s="124">
        <f>IFERROR(BR20/BN20,"-")</f>
        <v>91666.666666667</v>
      </c>
      <c r="BT20" s="125"/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275000</v>
      </c>
      <c r="CQ20" s="141">
        <v>275000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104</v>
      </c>
      <c r="C21" s="203"/>
      <c r="D21" s="203" t="s">
        <v>62</v>
      </c>
      <c r="E21" s="203" t="s">
        <v>63</v>
      </c>
      <c r="F21" s="203" t="s">
        <v>69</v>
      </c>
      <c r="G21" s="203"/>
      <c r="H21" s="90"/>
      <c r="I21" s="90"/>
      <c r="J21" s="188"/>
      <c r="K21" s="81">
        <v>32</v>
      </c>
      <c r="L21" s="81">
        <v>24</v>
      </c>
      <c r="M21" s="81">
        <v>6</v>
      </c>
      <c r="N21" s="91">
        <v>8</v>
      </c>
      <c r="O21" s="92">
        <v>0</v>
      </c>
      <c r="P21" s="93">
        <f>N21+O21</f>
        <v>8</v>
      </c>
      <c r="Q21" s="82">
        <f>IFERROR(P21/M21,"-")</f>
        <v>1.3333333333333</v>
      </c>
      <c r="R21" s="81">
        <v>5</v>
      </c>
      <c r="S21" s="81">
        <v>1</v>
      </c>
      <c r="T21" s="82">
        <f>IFERROR(S21/(O21+P21),"-")</f>
        <v>0.125</v>
      </c>
      <c r="U21" s="182"/>
      <c r="V21" s="84">
        <v>3</v>
      </c>
      <c r="W21" s="82">
        <f>IF(P21=0,"-",V21/P21)</f>
        <v>0.375</v>
      </c>
      <c r="X21" s="186">
        <v>19000</v>
      </c>
      <c r="Y21" s="187">
        <f>IFERROR(X21/P21,"-")</f>
        <v>2375</v>
      </c>
      <c r="Z21" s="187">
        <f>IFERROR(X21/V21,"-")</f>
        <v>6333.3333333333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0.25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0.125</v>
      </c>
      <c r="BP21" s="121">
        <v>1</v>
      </c>
      <c r="BQ21" s="122">
        <f>IFERROR(BP21/BN21,"-")</f>
        <v>1</v>
      </c>
      <c r="BR21" s="123">
        <v>13000</v>
      </c>
      <c r="BS21" s="124">
        <f>IFERROR(BR21/BN21,"-")</f>
        <v>13000</v>
      </c>
      <c r="BT21" s="125"/>
      <c r="BU21" s="125"/>
      <c r="BV21" s="125">
        <v>1</v>
      </c>
      <c r="BW21" s="126">
        <v>4</v>
      </c>
      <c r="BX21" s="127">
        <f>IF(P21=0,"",IF(BW21=0,"",(BW21/P21)))</f>
        <v>0.5</v>
      </c>
      <c r="BY21" s="128">
        <v>2</v>
      </c>
      <c r="BZ21" s="129">
        <f>IFERROR(BY21/BW21,"-")</f>
        <v>0.5</v>
      </c>
      <c r="CA21" s="130">
        <v>6000</v>
      </c>
      <c r="CB21" s="131">
        <f>IFERROR(CA21/BW21,"-")</f>
        <v>1500</v>
      </c>
      <c r="CC21" s="132">
        <v>2</v>
      </c>
      <c r="CD21" s="132"/>
      <c r="CE21" s="132"/>
      <c r="CF21" s="133">
        <v>1</v>
      </c>
      <c r="CG21" s="134">
        <f>IF(P21=0,"",IF(CF21=0,"",(CF21/P21)))</f>
        <v>0.125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3</v>
      </c>
      <c r="CP21" s="141">
        <v>19000</v>
      </c>
      <c r="CQ21" s="141">
        <v>13000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6.84</v>
      </c>
      <c r="B22" s="203" t="s">
        <v>105</v>
      </c>
      <c r="C22" s="203"/>
      <c r="D22" s="203" t="s">
        <v>62</v>
      </c>
      <c r="E22" s="203" t="s">
        <v>63</v>
      </c>
      <c r="F22" s="203" t="s">
        <v>64</v>
      </c>
      <c r="G22" s="203" t="s">
        <v>106</v>
      </c>
      <c r="H22" s="90" t="s">
        <v>72</v>
      </c>
      <c r="I22" s="204" t="s">
        <v>107</v>
      </c>
      <c r="J22" s="188">
        <v>150000</v>
      </c>
      <c r="K22" s="81">
        <v>26</v>
      </c>
      <c r="L22" s="81">
        <v>0</v>
      </c>
      <c r="M22" s="81">
        <v>95</v>
      </c>
      <c r="N22" s="91">
        <v>9</v>
      </c>
      <c r="O22" s="92">
        <v>0</v>
      </c>
      <c r="P22" s="93">
        <f>N22+O22</f>
        <v>9</v>
      </c>
      <c r="Q22" s="82">
        <f>IFERROR(P22/M22,"-")</f>
        <v>0.094736842105263</v>
      </c>
      <c r="R22" s="81">
        <v>2</v>
      </c>
      <c r="S22" s="81">
        <v>6</v>
      </c>
      <c r="T22" s="82">
        <f>IFERROR(S22/(O22+P22),"-")</f>
        <v>0.66666666666667</v>
      </c>
      <c r="U22" s="182">
        <f>IFERROR(J22/SUM(P22:P23),"-")</f>
        <v>5555.5555555556</v>
      </c>
      <c r="V22" s="84">
        <v>5</v>
      </c>
      <c r="W22" s="82">
        <f>IF(P22=0,"-",V22/P22)</f>
        <v>0.55555555555556</v>
      </c>
      <c r="X22" s="186">
        <v>50000</v>
      </c>
      <c r="Y22" s="187">
        <f>IFERROR(X22/P22,"-")</f>
        <v>5555.5555555556</v>
      </c>
      <c r="Z22" s="187">
        <f>IFERROR(X22/V22,"-")</f>
        <v>10000</v>
      </c>
      <c r="AA22" s="188">
        <f>SUM(X22:X23)-SUM(J22:J23)</f>
        <v>876000</v>
      </c>
      <c r="AB22" s="85">
        <f>SUM(X22:X23)/SUM(J22:J23)</f>
        <v>6.84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0.11111111111111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3</v>
      </c>
      <c r="BF22" s="113">
        <f>IF(P22=0,"",IF(BE22=0,"",(BE22/P22)))</f>
        <v>0.33333333333333</v>
      </c>
      <c r="BG22" s="112">
        <v>2</v>
      </c>
      <c r="BH22" s="114">
        <f>IFERROR(BG22/BE22,"-")</f>
        <v>0.66666666666667</v>
      </c>
      <c r="BI22" s="115">
        <v>11000</v>
      </c>
      <c r="BJ22" s="116">
        <f>IFERROR(BI22/BE22,"-")</f>
        <v>3666.6666666667</v>
      </c>
      <c r="BK22" s="117">
        <v>1</v>
      </c>
      <c r="BL22" s="117">
        <v>1</v>
      </c>
      <c r="BM22" s="117"/>
      <c r="BN22" s="119">
        <v>3</v>
      </c>
      <c r="BO22" s="120">
        <f>IF(P22=0,"",IF(BN22=0,"",(BN22/P22)))</f>
        <v>0.33333333333333</v>
      </c>
      <c r="BP22" s="121">
        <v>1</v>
      </c>
      <c r="BQ22" s="122">
        <f>IFERROR(BP22/BN22,"-")</f>
        <v>0.33333333333333</v>
      </c>
      <c r="BR22" s="123">
        <v>18000</v>
      </c>
      <c r="BS22" s="124">
        <f>IFERROR(BR22/BN22,"-")</f>
        <v>6000</v>
      </c>
      <c r="BT22" s="125"/>
      <c r="BU22" s="125"/>
      <c r="BV22" s="125">
        <v>1</v>
      </c>
      <c r="BW22" s="126">
        <v>2</v>
      </c>
      <c r="BX22" s="127">
        <f>IF(P22=0,"",IF(BW22=0,"",(BW22/P22)))</f>
        <v>0.22222222222222</v>
      </c>
      <c r="BY22" s="128">
        <v>2</v>
      </c>
      <c r="BZ22" s="129">
        <f>IFERROR(BY22/BW22,"-")</f>
        <v>1</v>
      </c>
      <c r="CA22" s="130">
        <v>21000</v>
      </c>
      <c r="CB22" s="131">
        <f>IFERROR(CA22/BW22,"-")</f>
        <v>10500</v>
      </c>
      <c r="CC22" s="132">
        <v>1</v>
      </c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5</v>
      </c>
      <c r="CP22" s="141">
        <v>50000</v>
      </c>
      <c r="CQ22" s="141">
        <v>18000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62</v>
      </c>
      <c r="E23" s="203" t="s">
        <v>63</v>
      </c>
      <c r="F23" s="203" t="s">
        <v>69</v>
      </c>
      <c r="G23" s="203"/>
      <c r="H23" s="90"/>
      <c r="I23" s="90"/>
      <c r="J23" s="188"/>
      <c r="K23" s="81">
        <v>67</v>
      </c>
      <c r="L23" s="81">
        <v>51</v>
      </c>
      <c r="M23" s="81">
        <v>18</v>
      </c>
      <c r="N23" s="91">
        <v>18</v>
      </c>
      <c r="O23" s="92">
        <v>0</v>
      </c>
      <c r="P23" s="93">
        <f>N23+O23</f>
        <v>18</v>
      </c>
      <c r="Q23" s="82">
        <f>IFERROR(P23/M23,"-")</f>
        <v>1</v>
      </c>
      <c r="R23" s="81">
        <v>10</v>
      </c>
      <c r="S23" s="81">
        <v>5</v>
      </c>
      <c r="T23" s="82">
        <f>IFERROR(S23/(O23+P23),"-")</f>
        <v>0.27777777777778</v>
      </c>
      <c r="U23" s="182"/>
      <c r="V23" s="84">
        <v>11</v>
      </c>
      <c r="W23" s="82">
        <f>IF(P23=0,"-",V23/P23)</f>
        <v>0.61111111111111</v>
      </c>
      <c r="X23" s="186">
        <v>976000</v>
      </c>
      <c r="Y23" s="187">
        <f>IFERROR(X23/P23,"-")</f>
        <v>54222.222222222</v>
      </c>
      <c r="Z23" s="187">
        <f>IFERROR(X23/V23,"-")</f>
        <v>88727.272727273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0.055555555555556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8</v>
      </c>
      <c r="BO23" s="120">
        <f>IF(P23=0,"",IF(BN23=0,"",(BN23/P23)))</f>
        <v>0.44444444444444</v>
      </c>
      <c r="BP23" s="121">
        <v>3</v>
      </c>
      <c r="BQ23" s="122">
        <f>IFERROR(BP23/BN23,"-")</f>
        <v>0.375</v>
      </c>
      <c r="BR23" s="123">
        <v>44000</v>
      </c>
      <c r="BS23" s="124">
        <f>IFERROR(BR23/BN23,"-")</f>
        <v>5500</v>
      </c>
      <c r="BT23" s="125">
        <v>1</v>
      </c>
      <c r="BU23" s="125"/>
      <c r="BV23" s="125">
        <v>2</v>
      </c>
      <c r="BW23" s="126">
        <v>8</v>
      </c>
      <c r="BX23" s="127">
        <f>IF(P23=0,"",IF(BW23=0,"",(BW23/P23)))</f>
        <v>0.44444444444444</v>
      </c>
      <c r="BY23" s="128">
        <v>7</v>
      </c>
      <c r="BZ23" s="129">
        <f>IFERROR(BY23/BW23,"-")</f>
        <v>0.875</v>
      </c>
      <c r="CA23" s="130">
        <v>898000</v>
      </c>
      <c r="CB23" s="131">
        <f>IFERROR(CA23/BW23,"-")</f>
        <v>112250</v>
      </c>
      <c r="CC23" s="132">
        <v>2</v>
      </c>
      <c r="CD23" s="132">
        <v>1</v>
      </c>
      <c r="CE23" s="132">
        <v>4</v>
      </c>
      <c r="CF23" s="133">
        <v>1</v>
      </c>
      <c r="CG23" s="134">
        <f>IF(P23=0,"",IF(CF23=0,"",(CF23/P23)))</f>
        <v>0.055555555555556</v>
      </c>
      <c r="CH23" s="135">
        <v>1</v>
      </c>
      <c r="CI23" s="136">
        <f>IFERROR(CH23/CF23,"-")</f>
        <v>1</v>
      </c>
      <c r="CJ23" s="137">
        <v>34000</v>
      </c>
      <c r="CK23" s="138">
        <f>IFERROR(CJ23/CF23,"-")</f>
        <v>34000</v>
      </c>
      <c r="CL23" s="139"/>
      <c r="CM23" s="139"/>
      <c r="CN23" s="139">
        <v>1</v>
      </c>
      <c r="CO23" s="140">
        <v>11</v>
      </c>
      <c r="CP23" s="141">
        <v>976000</v>
      </c>
      <c r="CQ23" s="141">
        <v>516000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0.55384615384615</v>
      </c>
      <c r="B24" s="203" t="s">
        <v>109</v>
      </c>
      <c r="C24" s="203"/>
      <c r="D24" s="203" t="s">
        <v>110</v>
      </c>
      <c r="E24" s="203" t="s">
        <v>63</v>
      </c>
      <c r="F24" s="203" t="s">
        <v>64</v>
      </c>
      <c r="G24" s="203" t="s">
        <v>111</v>
      </c>
      <c r="H24" s="90" t="s">
        <v>112</v>
      </c>
      <c r="I24" s="204" t="s">
        <v>113</v>
      </c>
      <c r="J24" s="188">
        <v>65000</v>
      </c>
      <c r="K24" s="81">
        <v>7</v>
      </c>
      <c r="L24" s="81">
        <v>0</v>
      </c>
      <c r="M24" s="81">
        <v>32</v>
      </c>
      <c r="N24" s="91">
        <v>1</v>
      </c>
      <c r="O24" s="92">
        <v>0</v>
      </c>
      <c r="P24" s="93">
        <f>N24+O24</f>
        <v>1</v>
      </c>
      <c r="Q24" s="82">
        <f>IFERROR(P24/M24,"-")</f>
        <v>0.03125</v>
      </c>
      <c r="R24" s="81">
        <v>0</v>
      </c>
      <c r="S24" s="81">
        <v>1</v>
      </c>
      <c r="T24" s="82">
        <f>IFERROR(S24/(O24+P24),"-")</f>
        <v>1</v>
      </c>
      <c r="U24" s="182">
        <f>IFERROR(J24/SUM(P24:P25),"-")</f>
        <v>8125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-29000</v>
      </c>
      <c r="AB24" s="85">
        <f>SUM(X24:X25)/SUM(J24:J25)</f>
        <v>0.55384615384615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 t="s">
        <v>110</v>
      </c>
      <c r="E25" s="203" t="s">
        <v>63</v>
      </c>
      <c r="F25" s="203" t="s">
        <v>69</v>
      </c>
      <c r="G25" s="203"/>
      <c r="H25" s="90"/>
      <c r="I25" s="90"/>
      <c r="J25" s="188"/>
      <c r="K25" s="81">
        <v>23</v>
      </c>
      <c r="L25" s="81">
        <v>16</v>
      </c>
      <c r="M25" s="81">
        <v>12</v>
      </c>
      <c r="N25" s="91">
        <v>7</v>
      </c>
      <c r="O25" s="92">
        <v>0</v>
      </c>
      <c r="P25" s="93">
        <f>N25+O25</f>
        <v>7</v>
      </c>
      <c r="Q25" s="82">
        <f>IFERROR(P25/M25,"-")</f>
        <v>0.58333333333333</v>
      </c>
      <c r="R25" s="81">
        <v>4</v>
      </c>
      <c r="S25" s="81">
        <v>1</v>
      </c>
      <c r="T25" s="82">
        <f>IFERROR(S25/(O25+P25),"-")</f>
        <v>0.14285714285714</v>
      </c>
      <c r="U25" s="182"/>
      <c r="V25" s="84">
        <v>2</v>
      </c>
      <c r="W25" s="82">
        <f>IF(P25=0,"-",V25/P25)</f>
        <v>0.28571428571429</v>
      </c>
      <c r="X25" s="186">
        <v>36000</v>
      </c>
      <c r="Y25" s="187">
        <f>IFERROR(X25/P25,"-")</f>
        <v>5142.8571428571</v>
      </c>
      <c r="Z25" s="187">
        <f>IFERROR(X25/V25,"-")</f>
        <v>18000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3</v>
      </c>
      <c r="BF25" s="113">
        <f>IF(P25=0,"",IF(BE25=0,"",(BE25/P25)))</f>
        <v>0.42857142857143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4</v>
      </c>
      <c r="BX25" s="127">
        <f>IF(P25=0,"",IF(BW25=0,"",(BW25/P25)))</f>
        <v>0.57142857142857</v>
      </c>
      <c r="BY25" s="128">
        <v>2</v>
      </c>
      <c r="BZ25" s="129">
        <f>IFERROR(BY25/BW25,"-")</f>
        <v>0.5</v>
      </c>
      <c r="CA25" s="130">
        <v>36000</v>
      </c>
      <c r="CB25" s="131">
        <f>IFERROR(CA25/BW25,"-")</f>
        <v>9000</v>
      </c>
      <c r="CC25" s="132">
        <v>1</v>
      </c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2</v>
      </c>
      <c r="CP25" s="141">
        <v>36000</v>
      </c>
      <c r="CQ25" s="141">
        <v>33000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1.7</v>
      </c>
      <c r="B26" s="203" t="s">
        <v>115</v>
      </c>
      <c r="C26" s="203"/>
      <c r="D26" s="203" t="s">
        <v>62</v>
      </c>
      <c r="E26" s="203" t="s">
        <v>116</v>
      </c>
      <c r="F26" s="203" t="s">
        <v>64</v>
      </c>
      <c r="G26" s="203" t="s">
        <v>111</v>
      </c>
      <c r="H26" s="90" t="s">
        <v>112</v>
      </c>
      <c r="I26" s="205" t="s">
        <v>103</v>
      </c>
      <c r="J26" s="188">
        <v>65000</v>
      </c>
      <c r="K26" s="81">
        <v>14</v>
      </c>
      <c r="L26" s="81">
        <v>0</v>
      </c>
      <c r="M26" s="81">
        <v>36</v>
      </c>
      <c r="N26" s="91">
        <v>2</v>
      </c>
      <c r="O26" s="92">
        <v>0</v>
      </c>
      <c r="P26" s="93">
        <f>N26+O26</f>
        <v>2</v>
      </c>
      <c r="Q26" s="82">
        <f>IFERROR(P26/M26,"-")</f>
        <v>0.055555555555556</v>
      </c>
      <c r="R26" s="81">
        <v>0</v>
      </c>
      <c r="S26" s="81">
        <v>2</v>
      </c>
      <c r="T26" s="82">
        <f>IFERROR(S26/(O26+P26),"-")</f>
        <v>1</v>
      </c>
      <c r="U26" s="182">
        <f>IFERROR(J26/SUM(P26:P27),"-")</f>
        <v>5416.6666666667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SUM(X26:X27)-SUM(J26:J27)</f>
        <v>45500</v>
      </c>
      <c r="AB26" s="85">
        <f>SUM(X26:X27)/SUM(J26:J27)</f>
        <v>1.7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117</v>
      </c>
      <c r="C27" s="203"/>
      <c r="D27" s="203" t="s">
        <v>62</v>
      </c>
      <c r="E27" s="203" t="s">
        <v>116</v>
      </c>
      <c r="F27" s="203" t="s">
        <v>69</v>
      </c>
      <c r="G27" s="203"/>
      <c r="H27" s="90"/>
      <c r="I27" s="90"/>
      <c r="J27" s="188"/>
      <c r="K27" s="81">
        <v>34</v>
      </c>
      <c r="L27" s="81">
        <v>23</v>
      </c>
      <c r="M27" s="81">
        <v>11</v>
      </c>
      <c r="N27" s="91">
        <v>10</v>
      </c>
      <c r="O27" s="92">
        <v>0</v>
      </c>
      <c r="P27" s="93">
        <f>N27+O27</f>
        <v>10</v>
      </c>
      <c r="Q27" s="82">
        <f>IFERROR(P27/M27,"-")</f>
        <v>0.90909090909091</v>
      </c>
      <c r="R27" s="81">
        <v>4</v>
      </c>
      <c r="S27" s="81">
        <v>0</v>
      </c>
      <c r="T27" s="82">
        <f>IFERROR(S27/(O27+P27),"-")</f>
        <v>0</v>
      </c>
      <c r="U27" s="182"/>
      <c r="V27" s="84">
        <v>4</v>
      </c>
      <c r="W27" s="82">
        <f>IF(P27=0,"-",V27/P27)</f>
        <v>0.4</v>
      </c>
      <c r="X27" s="186">
        <v>110500</v>
      </c>
      <c r="Y27" s="187">
        <f>IFERROR(X27/P27,"-")</f>
        <v>11050</v>
      </c>
      <c r="Z27" s="187">
        <f>IFERROR(X27/V27,"-")</f>
        <v>27625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3</v>
      </c>
      <c r="BF27" s="113">
        <f>IF(P27=0,"",IF(BE27=0,"",(BE27/P27)))</f>
        <v>0.3</v>
      </c>
      <c r="BG27" s="112">
        <v>1</v>
      </c>
      <c r="BH27" s="114">
        <f>IFERROR(BG27/BE27,"-")</f>
        <v>0.33333333333333</v>
      </c>
      <c r="BI27" s="115">
        <v>25000</v>
      </c>
      <c r="BJ27" s="116">
        <f>IFERROR(BI27/BE27,"-")</f>
        <v>8333.3333333333</v>
      </c>
      <c r="BK27" s="117"/>
      <c r="BL27" s="117"/>
      <c r="BM27" s="117">
        <v>1</v>
      </c>
      <c r="BN27" s="119">
        <v>2</v>
      </c>
      <c r="BO27" s="120">
        <f>IF(P27=0,"",IF(BN27=0,"",(BN27/P27)))</f>
        <v>0.2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0.2</v>
      </c>
      <c r="BY27" s="128">
        <v>1</v>
      </c>
      <c r="BZ27" s="129">
        <f>IFERROR(BY27/BW27,"-")</f>
        <v>0.5</v>
      </c>
      <c r="CA27" s="130">
        <v>3000</v>
      </c>
      <c r="CB27" s="131">
        <f>IFERROR(CA27/BW27,"-")</f>
        <v>1500</v>
      </c>
      <c r="CC27" s="132">
        <v>1</v>
      </c>
      <c r="CD27" s="132"/>
      <c r="CE27" s="132"/>
      <c r="CF27" s="133">
        <v>3</v>
      </c>
      <c r="CG27" s="134">
        <f>IF(P27=0,"",IF(CF27=0,"",(CF27/P27)))</f>
        <v>0.3</v>
      </c>
      <c r="CH27" s="135">
        <v>2</v>
      </c>
      <c r="CI27" s="136">
        <f>IFERROR(CH27/CF27,"-")</f>
        <v>0.66666666666667</v>
      </c>
      <c r="CJ27" s="137">
        <v>82500</v>
      </c>
      <c r="CK27" s="138">
        <f>IFERROR(CJ27/CF27,"-")</f>
        <v>27500</v>
      </c>
      <c r="CL27" s="139"/>
      <c r="CM27" s="139"/>
      <c r="CN27" s="139">
        <v>2</v>
      </c>
      <c r="CO27" s="140">
        <v>4</v>
      </c>
      <c r="CP27" s="141">
        <v>110500</v>
      </c>
      <c r="CQ27" s="141">
        <v>53000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0.025</v>
      </c>
      <c r="B28" s="203" t="s">
        <v>118</v>
      </c>
      <c r="C28" s="203"/>
      <c r="D28" s="203" t="s">
        <v>62</v>
      </c>
      <c r="E28" s="203" t="s">
        <v>116</v>
      </c>
      <c r="F28" s="203" t="s">
        <v>64</v>
      </c>
      <c r="G28" s="203" t="s">
        <v>119</v>
      </c>
      <c r="H28" s="90" t="s">
        <v>66</v>
      </c>
      <c r="I28" s="204" t="s">
        <v>113</v>
      </c>
      <c r="J28" s="188">
        <v>120000</v>
      </c>
      <c r="K28" s="81">
        <v>15</v>
      </c>
      <c r="L28" s="81">
        <v>0</v>
      </c>
      <c r="M28" s="81">
        <v>78</v>
      </c>
      <c r="N28" s="91">
        <v>5</v>
      </c>
      <c r="O28" s="92">
        <v>0</v>
      </c>
      <c r="P28" s="93">
        <f>N28+O28</f>
        <v>5</v>
      </c>
      <c r="Q28" s="82">
        <f>IFERROR(P28/M28,"-")</f>
        <v>0.064102564102564</v>
      </c>
      <c r="R28" s="81">
        <v>2</v>
      </c>
      <c r="S28" s="81">
        <v>3</v>
      </c>
      <c r="T28" s="82">
        <f>IFERROR(S28/(O28+P28),"-")</f>
        <v>0.6</v>
      </c>
      <c r="U28" s="182">
        <f>IFERROR(J28/SUM(P28:P29),"-")</f>
        <v>10909.090909091</v>
      </c>
      <c r="V28" s="84">
        <v>1</v>
      </c>
      <c r="W28" s="82">
        <f>IF(P28=0,"-",V28/P28)</f>
        <v>0.2</v>
      </c>
      <c r="X28" s="186">
        <v>3000</v>
      </c>
      <c r="Y28" s="187">
        <f>IFERROR(X28/P28,"-")</f>
        <v>600</v>
      </c>
      <c r="Z28" s="187">
        <f>IFERROR(X28/V28,"-")</f>
        <v>3000</v>
      </c>
      <c r="AA28" s="188">
        <f>SUM(X28:X29)-SUM(J28:J29)</f>
        <v>-117000</v>
      </c>
      <c r="AB28" s="85">
        <f>SUM(X28:X29)/SUM(J28:J29)</f>
        <v>0.025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0.2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0.2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0.2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0.4</v>
      </c>
      <c r="BY28" s="128">
        <v>1</v>
      </c>
      <c r="BZ28" s="129">
        <f>IFERROR(BY28/BW28,"-")</f>
        <v>0.5</v>
      </c>
      <c r="CA28" s="130">
        <v>3000</v>
      </c>
      <c r="CB28" s="131">
        <f>IFERROR(CA28/BW28,"-")</f>
        <v>1500</v>
      </c>
      <c r="CC28" s="132">
        <v>1</v>
      </c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120</v>
      </c>
      <c r="C29" s="203"/>
      <c r="D29" s="203" t="s">
        <v>62</v>
      </c>
      <c r="E29" s="203" t="s">
        <v>116</v>
      </c>
      <c r="F29" s="203" t="s">
        <v>69</v>
      </c>
      <c r="G29" s="203"/>
      <c r="H29" s="90"/>
      <c r="I29" s="90"/>
      <c r="J29" s="188"/>
      <c r="K29" s="81">
        <v>24</v>
      </c>
      <c r="L29" s="81">
        <v>19</v>
      </c>
      <c r="M29" s="81">
        <v>0</v>
      </c>
      <c r="N29" s="91">
        <v>6</v>
      </c>
      <c r="O29" s="92">
        <v>0</v>
      </c>
      <c r="P29" s="93">
        <f>N29+O29</f>
        <v>6</v>
      </c>
      <c r="Q29" s="82" t="str">
        <f>IFERROR(P29/M29,"-")</f>
        <v>-</v>
      </c>
      <c r="R29" s="81">
        <v>1</v>
      </c>
      <c r="S29" s="81">
        <v>3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0.16666666666667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0.33684210526316</v>
      </c>
      <c r="B30" s="203" t="s">
        <v>121</v>
      </c>
      <c r="C30" s="203"/>
      <c r="D30" s="203" t="s">
        <v>92</v>
      </c>
      <c r="E30" s="203" t="s">
        <v>122</v>
      </c>
      <c r="F30" s="203" t="s">
        <v>64</v>
      </c>
      <c r="G30" s="203" t="s">
        <v>123</v>
      </c>
      <c r="H30" s="90" t="s">
        <v>66</v>
      </c>
      <c r="I30" s="204" t="s">
        <v>124</v>
      </c>
      <c r="J30" s="188">
        <v>190000</v>
      </c>
      <c r="K30" s="81">
        <v>22</v>
      </c>
      <c r="L30" s="81">
        <v>0</v>
      </c>
      <c r="M30" s="81">
        <v>52</v>
      </c>
      <c r="N30" s="91">
        <v>6</v>
      </c>
      <c r="O30" s="92">
        <v>0</v>
      </c>
      <c r="P30" s="93">
        <f>N30+O30</f>
        <v>6</v>
      </c>
      <c r="Q30" s="82">
        <f>IFERROR(P30/M30,"-")</f>
        <v>0.11538461538462</v>
      </c>
      <c r="R30" s="81">
        <v>2</v>
      </c>
      <c r="S30" s="81">
        <v>1</v>
      </c>
      <c r="T30" s="82">
        <f>IFERROR(S30/(O30+P30),"-")</f>
        <v>0.16666666666667</v>
      </c>
      <c r="U30" s="182">
        <f>IFERROR(J30/SUM(P30:P31),"-")</f>
        <v>17272.727272727</v>
      </c>
      <c r="V30" s="84">
        <v>2</v>
      </c>
      <c r="W30" s="82">
        <f>IF(P30=0,"-",V30/P30)</f>
        <v>0.33333333333333</v>
      </c>
      <c r="X30" s="186">
        <v>64000</v>
      </c>
      <c r="Y30" s="187">
        <f>IFERROR(X30/P30,"-")</f>
        <v>10666.666666667</v>
      </c>
      <c r="Z30" s="187">
        <f>IFERROR(X30/V30,"-")</f>
        <v>32000</v>
      </c>
      <c r="AA30" s="188">
        <f>SUM(X30:X31)-SUM(J30:J31)</f>
        <v>-126000</v>
      </c>
      <c r="AB30" s="85">
        <f>SUM(X30:X31)/SUM(J30:J31)</f>
        <v>0.33684210526316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1</v>
      </c>
      <c r="AW30" s="107">
        <f>IF(P30=0,"",IF(AV30=0,"",(AV30/P30)))</f>
        <v>0.16666666666667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3</v>
      </c>
      <c r="BF30" s="113">
        <f>IF(P30=0,"",IF(BE30=0,"",(BE30/P30)))</f>
        <v>0.5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0.16666666666667</v>
      </c>
      <c r="BP30" s="121">
        <v>1</v>
      </c>
      <c r="BQ30" s="122">
        <f>IFERROR(BP30/BN30,"-")</f>
        <v>1</v>
      </c>
      <c r="BR30" s="123">
        <v>10000</v>
      </c>
      <c r="BS30" s="124">
        <f>IFERROR(BR30/BN30,"-")</f>
        <v>10000</v>
      </c>
      <c r="BT30" s="125"/>
      <c r="BU30" s="125">
        <v>1</v>
      </c>
      <c r="BV30" s="125"/>
      <c r="BW30" s="126">
        <v>1</v>
      </c>
      <c r="BX30" s="127">
        <f>IF(P30=0,"",IF(BW30=0,"",(BW30/P30)))</f>
        <v>0.16666666666667</v>
      </c>
      <c r="BY30" s="128">
        <v>1</v>
      </c>
      <c r="BZ30" s="129">
        <f>IFERROR(BY30/BW30,"-")</f>
        <v>1</v>
      </c>
      <c r="CA30" s="130">
        <v>54000</v>
      </c>
      <c r="CB30" s="131">
        <f>IFERROR(CA30/BW30,"-")</f>
        <v>54000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64000</v>
      </c>
      <c r="CQ30" s="141">
        <v>54000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125</v>
      </c>
      <c r="C31" s="203"/>
      <c r="D31" s="203" t="s">
        <v>92</v>
      </c>
      <c r="E31" s="203" t="s">
        <v>122</v>
      </c>
      <c r="F31" s="203" t="s">
        <v>69</v>
      </c>
      <c r="G31" s="203"/>
      <c r="H31" s="90"/>
      <c r="I31" s="90"/>
      <c r="J31" s="188"/>
      <c r="K31" s="81">
        <v>46</v>
      </c>
      <c r="L31" s="81">
        <v>21</v>
      </c>
      <c r="M31" s="81">
        <v>11</v>
      </c>
      <c r="N31" s="91">
        <v>5</v>
      </c>
      <c r="O31" s="92">
        <v>0</v>
      </c>
      <c r="P31" s="93">
        <f>N31+O31</f>
        <v>5</v>
      </c>
      <c r="Q31" s="82">
        <f>IFERROR(P31/M31,"-")</f>
        <v>0.45454545454545</v>
      </c>
      <c r="R31" s="81">
        <v>1</v>
      </c>
      <c r="S31" s="81">
        <v>1</v>
      </c>
      <c r="T31" s="82">
        <f>IFERROR(S31/(O31+P31),"-")</f>
        <v>0.2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0.6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0.2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30"/>
      <c r="B32" s="87"/>
      <c r="C32" s="88"/>
      <c r="D32" s="88"/>
      <c r="E32" s="88"/>
      <c r="F32" s="89"/>
      <c r="G32" s="90"/>
      <c r="H32" s="90"/>
      <c r="I32" s="90"/>
      <c r="J32" s="192"/>
      <c r="K32" s="34"/>
      <c r="L32" s="34"/>
      <c r="M32" s="31"/>
      <c r="N32" s="23"/>
      <c r="O32" s="23"/>
      <c r="P32" s="23"/>
      <c r="Q32" s="33"/>
      <c r="R32" s="32"/>
      <c r="S32" s="23"/>
      <c r="T32" s="32"/>
      <c r="U32" s="183"/>
      <c r="V32" s="25"/>
      <c r="W32" s="25"/>
      <c r="X32" s="189"/>
      <c r="Y32" s="189"/>
      <c r="Z32" s="189"/>
      <c r="AA32" s="189"/>
      <c r="AB32" s="33"/>
      <c r="AC32" s="59"/>
      <c r="AD32" s="63"/>
      <c r="AE32" s="64"/>
      <c r="AF32" s="63"/>
      <c r="AG32" s="67"/>
      <c r="AH32" s="68"/>
      <c r="AI32" s="69"/>
      <c r="AJ32" s="70"/>
      <c r="AK32" s="70"/>
      <c r="AL32" s="70"/>
      <c r="AM32" s="63"/>
      <c r="AN32" s="64"/>
      <c r="AO32" s="63"/>
      <c r="AP32" s="67"/>
      <c r="AQ32" s="68"/>
      <c r="AR32" s="69"/>
      <c r="AS32" s="70"/>
      <c r="AT32" s="70"/>
      <c r="AU32" s="70"/>
      <c r="AV32" s="63"/>
      <c r="AW32" s="64"/>
      <c r="AX32" s="63"/>
      <c r="AY32" s="67"/>
      <c r="AZ32" s="68"/>
      <c r="BA32" s="69"/>
      <c r="BB32" s="70"/>
      <c r="BC32" s="70"/>
      <c r="BD32" s="70"/>
      <c r="BE32" s="63"/>
      <c r="BF32" s="64"/>
      <c r="BG32" s="63"/>
      <c r="BH32" s="67"/>
      <c r="BI32" s="68"/>
      <c r="BJ32" s="69"/>
      <c r="BK32" s="70"/>
      <c r="BL32" s="70"/>
      <c r="BM32" s="70"/>
      <c r="BN32" s="65"/>
      <c r="BO32" s="66"/>
      <c r="BP32" s="63"/>
      <c r="BQ32" s="67"/>
      <c r="BR32" s="68"/>
      <c r="BS32" s="69"/>
      <c r="BT32" s="70"/>
      <c r="BU32" s="70"/>
      <c r="BV32" s="70"/>
      <c r="BW32" s="65"/>
      <c r="BX32" s="66"/>
      <c r="BY32" s="63"/>
      <c r="BZ32" s="67"/>
      <c r="CA32" s="68"/>
      <c r="CB32" s="69"/>
      <c r="CC32" s="70"/>
      <c r="CD32" s="70"/>
      <c r="CE32" s="70"/>
      <c r="CF32" s="65"/>
      <c r="CG32" s="66"/>
      <c r="CH32" s="63"/>
      <c r="CI32" s="67"/>
      <c r="CJ32" s="68"/>
      <c r="CK32" s="69"/>
      <c r="CL32" s="70"/>
      <c r="CM32" s="70"/>
      <c r="CN32" s="70"/>
      <c r="CO32" s="71"/>
      <c r="CP32" s="68"/>
      <c r="CQ32" s="68"/>
      <c r="CR32" s="68"/>
      <c r="CS32" s="72"/>
    </row>
    <row r="33" spans="1:98">
      <c r="A33" s="30"/>
      <c r="B33" s="37"/>
      <c r="C33" s="21"/>
      <c r="D33" s="21"/>
      <c r="E33" s="21"/>
      <c r="F33" s="22"/>
      <c r="G33" s="36"/>
      <c r="H33" s="36"/>
      <c r="I33" s="75"/>
      <c r="J33" s="193"/>
      <c r="K33" s="34"/>
      <c r="L33" s="34"/>
      <c r="M33" s="31"/>
      <c r="N33" s="23"/>
      <c r="O33" s="23"/>
      <c r="P33" s="23"/>
      <c r="Q33" s="33"/>
      <c r="R33" s="32"/>
      <c r="S33" s="23"/>
      <c r="T33" s="32"/>
      <c r="U33" s="183"/>
      <c r="V33" s="25"/>
      <c r="W33" s="25"/>
      <c r="X33" s="189"/>
      <c r="Y33" s="189"/>
      <c r="Z33" s="189"/>
      <c r="AA33" s="189"/>
      <c r="AB33" s="33"/>
      <c r="AC33" s="61"/>
      <c r="AD33" s="63"/>
      <c r="AE33" s="64"/>
      <c r="AF33" s="63"/>
      <c r="AG33" s="67"/>
      <c r="AH33" s="68"/>
      <c r="AI33" s="69"/>
      <c r="AJ33" s="70"/>
      <c r="AK33" s="70"/>
      <c r="AL33" s="70"/>
      <c r="AM33" s="63"/>
      <c r="AN33" s="64"/>
      <c r="AO33" s="63"/>
      <c r="AP33" s="67"/>
      <c r="AQ33" s="68"/>
      <c r="AR33" s="69"/>
      <c r="AS33" s="70"/>
      <c r="AT33" s="70"/>
      <c r="AU33" s="70"/>
      <c r="AV33" s="63"/>
      <c r="AW33" s="64"/>
      <c r="AX33" s="63"/>
      <c r="AY33" s="67"/>
      <c r="AZ33" s="68"/>
      <c r="BA33" s="69"/>
      <c r="BB33" s="70"/>
      <c r="BC33" s="70"/>
      <c r="BD33" s="70"/>
      <c r="BE33" s="63"/>
      <c r="BF33" s="64"/>
      <c r="BG33" s="63"/>
      <c r="BH33" s="67"/>
      <c r="BI33" s="68"/>
      <c r="BJ33" s="69"/>
      <c r="BK33" s="70"/>
      <c r="BL33" s="70"/>
      <c r="BM33" s="70"/>
      <c r="BN33" s="65"/>
      <c r="BO33" s="66"/>
      <c r="BP33" s="63"/>
      <c r="BQ33" s="67"/>
      <c r="BR33" s="68"/>
      <c r="BS33" s="69"/>
      <c r="BT33" s="70"/>
      <c r="BU33" s="70"/>
      <c r="BV33" s="70"/>
      <c r="BW33" s="65"/>
      <c r="BX33" s="66"/>
      <c r="BY33" s="63"/>
      <c r="BZ33" s="67"/>
      <c r="CA33" s="68"/>
      <c r="CB33" s="69"/>
      <c r="CC33" s="70"/>
      <c r="CD33" s="70"/>
      <c r="CE33" s="70"/>
      <c r="CF33" s="65"/>
      <c r="CG33" s="66"/>
      <c r="CH33" s="63"/>
      <c r="CI33" s="67"/>
      <c r="CJ33" s="68"/>
      <c r="CK33" s="69"/>
      <c r="CL33" s="70"/>
      <c r="CM33" s="70"/>
      <c r="CN33" s="70"/>
      <c r="CO33" s="71"/>
      <c r="CP33" s="68"/>
      <c r="CQ33" s="68"/>
      <c r="CR33" s="68"/>
      <c r="CS33" s="72"/>
    </row>
    <row r="34" spans="1:98">
      <c r="A34" s="19">
        <f>AB34</f>
        <v>1.6223150259067</v>
      </c>
      <c r="B34" s="39"/>
      <c r="C34" s="39"/>
      <c r="D34" s="39"/>
      <c r="E34" s="39"/>
      <c r="F34" s="39"/>
      <c r="G34" s="40" t="s">
        <v>126</v>
      </c>
      <c r="H34" s="40"/>
      <c r="I34" s="40"/>
      <c r="J34" s="190">
        <f>SUM(J6:J33)</f>
        <v>1930000</v>
      </c>
      <c r="K34" s="41">
        <f>SUM(K6:K33)</f>
        <v>749</v>
      </c>
      <c r="L34" s="41">
        <f>SUM(L6:L33)</f>
        <v>342</v>
      </c>
      <c r="M34" s="41">
        <f>SUM(M6:M33)</f>
        <v>874</v>
      </c>
      <c r="N34" s="41">
        <f>SUM(N6:N33)</f>
        <v>154</v>
      </c>
      <c r="O34" s="41">
        <f>SUM(O6:O33)</f>
        <v>1</v>
      </c>
      <c r="P34" s="41">
        <f>SUM(P6:P33)</f>
        <v>155</v>
      </c>
      <c r="Q34" s="42">
        <f>IFERROR(P34/M34,"-")</f>
        <v>0.17734553775744</v>
      </c>
      <c r="R34" s="78">
        <f>SUM(R6:R33)</f>
        <v>57</v>
      </c>
      <c r="S34" s="78">
        <f>SUM(S6:S33)</f>
        <v>41</v>
      </c>
      <c r="T34" s="42">
        <f>IFERROR(R34/P34,"-")</f>
        <v>0.36774193548387</v>
      </c>
      <c r="U34" s="184">
        <f>IFERROR(J34/P34,"-")</f>
        <v>12451.612903226</v>
      </c>
      <c r="V34" s="44">
        <f>SUM(V6:V33)</f>
        <v>53</v>
      </c>
      <c r="W34" s="42">
        <f>IFERROR(V34/P34,"-")</f>
        <v>0.34193548387097</v>
      </c>
      <c r="X34" s="190">
        <f>SUM(X6:X33)</f>
        <v>3131068</v>
      </c>
      <c r="Y34" s="190">
        <f>IFERROR(X34/P34,"-")</f>
        <v>20200.438709677</v>
      </c>
      <c r="Z34" s="190">
        <f>IFERROR(X34/V34,"-")</f>
        <v>59076.754716981</v>
      </c>
      <c r="AA34" s="190">
        <f>X34-J34</f>
        <v>1201068</v>
      </c>
      <c r="AB34" s="47">
        <f>X34/J34</f>
        <v>1.6223150259067</v>
      </c>
      <c r="AC34" s="60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5"/>
    <mergeCell ref="J12:J15"/>
    <mergeCell ref="U12:U15"/>
    <mergeCell ref="AA12:AA15"/>
    <mergeCell ref="AB12:AB15"/>
    <mergeCell ref="A16:A19"/>
    <mergeCell ref="J16:J19"/>
    <mergeCell ref="U16:U19"/>
    <mergeCell ref="AA16:AA19"/>
    <mergeCell ref="AB16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127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2.075</v>
      </c>
      <c r="B6" s="203" t="s">
        <v>128</v>
      </c>
      <c r="C6" s="203"/>
      <c r="D6" s="203" t="s">
        <v>129</v>
      </c>
      <c r="E6" s="203" t="s">
        <v>63</v>
      </c>
      <c r="F6" s="203" t="s">
        <v>64</v>
      </c>
      <c r="G6" s="203" t="s">
        <v>130</v>
      </c>
      <c r="H6" s="90" t="s">
        <v>131</v>
      </c>
      <c r="I6" s="90" t="s">
        <v>132</v>
      </c>
      <c r="J6" s="188">
        <v>200000</v>
      </c>
      <c r="K6" s="81">
        <v>25</v>
      </c>
      <c r="L6" s="81">
        <v>0</v>
      </c>
      <c r="M6" s="81">
        <v>102</v>
      </c>
      <c r="N6" s="91">
        <v>7</v>
      </c>
      <c r="O6" s="92">
        <v>0</v>
      </c>
      <c r="P6" s="93">
        <f>N6+O6</f>
        <v>7</v>
      </c>
      <c r="Q6" s="82">
        <f>IFERROR(P6/M6,"-")</f>
        <v>0.068627450980392</v>
      </c>
      <c r="R6" s="81">
        <v>3</v>
      </c>
      <c r="S6" s="81">
        <v>1</v>
      </c>
      <c r="T6" s="82">
        <f>IFERROR(S6/(O6+P6),"-")</f>
        <v>0.14285714285714</v>
      </c>
      <c r="U6" s="182">
        <f>IFERROR(J6/SUM(P6:P7),"-")</f>
        <v>10526.315789474</v>
      </c>
      <c r="V6" s="84">
        <v>2</v>
      </c>
      <c r="W6" s="82">
        <f>IF(P6=0,"-",V6/P6)</f>
        <v>0.28571428571429</v>
      </c>
      <c r="X6" s="186">
        <v>81000</v>
      </c>
      <c r="Y6" s="187">
        <f>IFERROR(X6/P6,"-")</f>
        <v>11571.428571429</v>
      </c>
      <c r="Z6" s="187">
        <f>IFERROR(X6/V6,"-")</f>
        <v>40500</v>
      </c>
      <c r="AA6" s="188">
        <f>SUM(X6:X7)-SUM(J6:J7)</f>
        <v>215000</v>
      </c>
      <c r="AB6" s="85">
        <f>SUM(X6:X7)/SUM(J6:J7)</f>
        <v>2.075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0.42857142857143</v>
      </c>
      <c r="BP6" s="121">
        <v>1</v>
      </c>
      <c r="BQ6" s="122">
        <f>IFERROR(BP6/BN6,"-")</f>
        <v>0.33333333333333</v>
      </c>
      <c r="BR6" s="123">
        <v>78000</v>
      </c>
      <c r="BS6" s="124">
        <f>IFERROR(BR6/BN6,"-")</f>
        <v>26000</v>
      </c>
      <c r="BT6" s="125"/>
      <c r="BU6" s="125"/>
      <c r="BV6" s="125">
        <v>1</v>
      </c>
      <c r="BW6" s="126">
        <v>1</v>
      </c>
      <c r="BX6" s="127">
        <f>IF(P6=0,"",IF(BW6=0,"",(BW6/P6)))</f>
        <v>0.14285714285714</v>
      </c>
      <c r="BY6" s="128">
        <v>1</v>
      </c>
      <c r="BZ6" s="129">
        <f>IFERROR(BY6/BW6,"-")</f>
        <v>1</v>
      </c>
      <c r="CA6" s="130">
        <v>3000</v>
      </c>
      <c r="CB6" s="131">
        <f>IFERROR(CA6/BW6,"-")</f>
        <v>3000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81000</v>
      </c>
      <c r="CQ6" s="141">
        <v>78000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133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103</v>
      </c>
      <c r="L7" s="81">
        <v>56</v>
      </c>
      <c r="M7" s="81">
        <v>37</v>
      </c>
      <c r="N7" s="91">
        <v>12</v>
      </c>
      <c r="O7" s="92">
        <v>0</v>
      </c>
      <c r="P7" s="93">
        <f>N7+O7</f>
        <v>12</v>
      </c>
      <c r="Q7" s="82">
        <f>IFERROR(P7/M7,"-")</f>
        <v>0.32432432432432</v>
      </c>
      <c r="R7" s="81">
        <v>8</v>
      </c>
      <c r="S7" s="81">
        <v>1</v>
      </c>
      <c r="T7" s="82">
        <f>IFERROR(S7/(O7+P7),"-")</f>
        <v>0.083333333333333</v>
      </c>
      <c r="U7" s="182"/>
      <c r="V7" s="84">
        <v>5</v>
      </c>
      <c r="W7" s="82">
        <f>IF(P7=0,"-",V7/P7)</f>
        <v>0.41666666666667</v>
      </c>
      <c r="X7" s="186">
        <v>334000</v>
      </c>
      <c r="Y7" s="187">
        <f>IFERROR(X7/P7,"-")</f>
        <v>27833.333333333</v>
      </c>
      <c r="Z7" s="187">
        <f>IFERROR(X7/V7,"-")</f>
        <v>66800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0.083333333333333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0.083333333333333</v>
      </c>
      <c r="BP7" s="121">
        <v>1</v>
      </c>
      <c r="BQ7" s="122">
        <f>IFERROR(BP7/BN7,"-")</f>
        <v>1</v>
      </c>
      <c r="BR7" s="123">
        <v>8000</v>
      </c>
      <c r="BS7" s="124">
        <f>IFERROR(BR7/BN7,"-")</f>
        <v>8000</v>
      </c>
      <c r="BT7" s="125"/>
      <c r="BU7" s="125">
        <v>1</v>
      </c>
      <c r="BV7" s="125"/>
      <c r="BW7" s="126">
        <v>6</v>
      </c>
      <c r="BX7" s="127">
        <f>IF(P7=0,"",IF(BW7=0,"",(BW7/P7)))</f>
        <v>0.5</v>
      </c>
      <c r="BY7" s="128">
        <v>4</v>
      </c>
      <c r="BZ7" s="129">
        <f>IFERROR(BY7/BW7,"-")</f>
        <v>0.66666666666667</v>
      </c>
      <c r="CA7" s="130">
        <v>326000</v>
      </c>
      <c r="CB7" s="131">
        <f>IFERROR(CA7/BW7,"-")</f>
        <v>54333.333333333</v>
      </c>
      <c r="CC7" s="132"/>
      <c r="CD7" s="132"/>
      <c r="CE7" s="132">
        <v>4</v>
      </c>
      <c r="CF7" s="133">
        <v>1</v>
      </c>
      <c r="CG7" s="134">
        <f>IF(P7=0,"",IF(CF7=0,"",(CF7/P7)))</f>
        <v>0.083333333333333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334000</v>
      </c>
      <c r="CQ7" s="141">
        <v>183000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2.075</v>
      </c>
      <c r="B10" s="39"/>
      <c r="C10" s="39"/>
      <c r="D10" s="39"/>
      <c r="E10" s="39"/>
      <c r="F10" s="39"/>
      <c r="G10" s="40" t="s">
        <v>134</v>
      </c>
      <c r="H10" s="40"/>
      <c r="I10" s="40"/>
      <c r="J10" s="190">
        <f>SUM(J6:J9)</f>
        <v>200000</v>
      </c>
      <c r="K10" s="41">
        <f>SUM(K6:K9)</f>
        <v>128</v>
      </c>
      <c r="L10" s="41">
        <f>SUM(L6:L9)</f>
        <v>56</v>
      </c>
      <c r="M10" s="41">
        <f>SUM(M6:M9)</f>
        <v>139</v>
      </c>
      <c r="N10" s="41">
        <f>SUM(N6:N9)</f>
        <v>19</v>
      </c>
      <c r="O10" s="41">
        <f>SUM(O6:O9)</f>
        <v>0</v>
      </c>
      <c r="P10" s="41">
        <f>SUM(P6:P9)</f>
        <v>19</v>
      </c>
      <c r="Q10" s="42">
        <f>IFERROR(P10/M10,"-")</f>
        <v>0.13669064748201</v>
      </c>
      <c r="R10" s="78">
        <f>SUM(R6:R9)</f>
        <v>11</v>
      </c>
      <c r="S10" s="78">
        <f>SUM(S6:S9)</f>
        <v>2</v>
      </c>
      <c r="T10" s="42">
        <f>IFERROR(R10/P10,"-")</f>
        <v>0.57894736842105</v>
      </c>
      <c r="U10" s="184">
        <f>IFERROR(J10/P10,"-")</f>
        <v>10526.315789474</v>
      </c>
      <c r="V10" s="44">
        <f>SUM(V6:V9)</f>
        <v>7</v>
      </c>
      <c r="W10" s="42">
        <f>IFERROR(V10/P10,"-")</f>
        <v>0.36842105263158</v>
      </c>
      <c r="X10" s="190">
        <f>SUM(X6:X9)</f>
        <v>415000</v>
      </c>
      <c r="Y10" s="190">
        <f>IFERROR(X10/P10,"-")</f>
        <v>21842.105263158</v>
      </c>
      <c r="Z10" s="190">
        <f>IFERROR(X10/V10,"-")</f>
        <v>59285.714285714</v>
      </c>
      <c r="AA10" s="190">
        <f>X10-J10</f>
        <v>215000</v>
      </c>
      <c r="AB10" s="47">
        <f>X10/J10</f>
        <v>2.075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