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<sst xmlns="http://schemas.openxmlformats.org/spreadsheetml/2006/main" uniqueCount="122">
  <si>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</si>
  <si>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</si>
  <si>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</si>
  <si>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</si>
  <si>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</si>
  <si>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</si>
  <si>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</si>
  <si>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</si>
  <si>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</si>
  <si>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</si>
  <si>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</si>
  <si>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</si>
  <si>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</si>
  <si>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</si>
  <si>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</si>
  <si>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</si>
  <si>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</si>
  <si>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</si>
  <si>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</si>
  <si>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</si>
  <si>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</si>
  <si>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</si>
  <si>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</si>
  <si>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</si>
  <si>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</si>
  <si>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</si>
  <si>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</si>
  <si>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</si>
  <si>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</si>
  <si>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</si>
  <si>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</si>
  <si>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</si>
  <si>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</si>
  <si>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</si>
  <si>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</si>
  <si>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</si>
  <si>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</si>
  <si>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</si>
  <si>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</si>
  <si>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</si>
  <si>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</si>
  <si>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</si>
  <si>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</si>
  <si>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</si>
  <si>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</si>
  <si>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</si>
  <si>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</si>
  <si>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</si>
  <si>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</si>
  <si>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</si>
  <si>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</si>
  <si>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</si>
  <si>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</si>
  <si>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</si>
  <si>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</si>
  <si>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</si>
  <si>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</si>
  <si>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</si>
  <si>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</si>
  <si>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</si>
  <si>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sd953</t>
  </si>
  <si>
    <t>1604FLASHリサイズ</t>
  </si>
  <si>
    <t>女性からご飯に誘われる。男性はyesかnoか返事するだけ</t>
  </si>
  <si>
    <t>lp03</t>
  </si>
  <si>
    <t>ニッカン関西</t>
  </si>
  <si>
    <t>4C全面</t>
  </si>
  <si>
    <t>3月02日(土)</t>
  </si>
  <si>
    <t>sd954</t>
  </si>
  <si>
    <t>空電</t>
  </si>
  <si>
    <t>sd955</t>
  </si>
  <si>
    <t>右女３</t>
  </si>
  <si>
    <t>②60「私、バッグが好きなの（A子さん47歳）」</t>
  </si>
  <si>
    <t>ニッカン関東</t>
  </si>
  <si>
    <t>半2段つかみ10段</t>
  </si>
  <si>
    <t>1～10日</t>
  </si>
  <si>
    <t>sd956</t>
  </si>
  <si>
    <t>③61「○○に登録したら一発でデキました！」</t>
  </si>
  <si>
    <t>11～20日</t>
  </si>
  <si>
    <t>sd957</t>
  </si>
  <si>
    <t>④62「50代以上の男性と会える！大人の恋愛がしたい女性募集中！」</t>
  </si>
  <si>
    <t>21～31日</t>
  </si>
  <si>
    <t>sd958</t>
  </si>
  <si>
    <t>(空電共通)</t>
  </si>
  <si>
    <t>sd959</t>
  </si>
  <si>
    <t>恋愛経験は不要！女性がリードしてくれます</t>
  </si>
  <si>
    <t>サンスポ関東</t>
  </si>
  <si>
    <t>半2段・半3段つかみ10段保証</t>
  </si>
  <si>
    <t>sd960</t>
  </si>
  <si>
    <t>①59「出会いの大御所〇〇に危機！サービス史上最大の男性不足」</t>
  </si>
  <si>
    <t>sd961</t>
  </si>
  <si>
    <t>sd962</t>
  </si>
  <si>
    <t>sd963</t>
  </si>
  <si>
    <t>サンスポ関西</t>
  </si>
  <si>
    <t>sd964</t>
  </si>
  <si>
    <t>sd965</t>
  </si>
  <si>
    <t>sd966</t>
  </si>
  <si>
    <t>sd967</t>
  </si>
  <si>
    <t>黒：右女３</t>
  </si>
  <si>
    <t>もう５０代の熟女だけど、試しに付き合ってみる？</t>
  </si>
  <si>
    <t>日刊ゲンダイ東海版</t>
  </si>
  <si>
    <t>全2段</t>
  </si>
  <si>
    <t>1～15日</t>
  </si>
  <si>
    <t>sd968</t>
  </si>
  <si>
    <t>恋愛経験は不要！女性がリードしてくれます！</t>
  </si>
  <si>
    <t>16～31日</t>
  </si>
  <si>
    <t>sd969</t>
  </si>
  <si>
    <t>sd970</t>
  </si>
  <si>
    <t>右女3版</t>
  </si>
  <si>
    <t>57歳、明日初デート。俺はまた男になる。</t>
  </si>
  <si>
    <t>スポーツ報知関西</t>
  </si>
  <si>
    <t>全5段つかみ4回</t>
  </si>
  <si>
    <t>sd971</t>
  </si>
  <si>
    <t>記事風版</t>
  </si>
  <si>
    <t>sd972</t>
  </si>
  <si>
    <t>L版熟女＋マコト漫画</t>
  </si>
  <si>
    <t>四十代以上の女性との出会い</t>
  </si>
  <si>
    <t>sd973</t>
  </si>
  <si>
    <t>雑誌版</t>
  </si>
  <si>
    <t>女性から逆指名</t>
  </si>
  <si>
    <t>sd974</t>
  </si>
  <si>
    <t>空電 (共通)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</si>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</sst>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22</v>
      </c>
      <c r="D6" s="195">
        <v>1700000</v>
      </c>
      <c r="E6" s="81">
        <v>580</v>
      </c>
      <c r="F6" s="81">
        <v>290</v>
      </c>
      <c r="G6" s="81">
        <v>810</v>
      </c>
      <c r="H6" s="91">
        <v>135</v>
      </c>
      <c r="I6" s="92">
        <v>0</v>
      </c>
      <c r="J6" s="145">
        <f>H6+I6</f>
        <v>135</v>
      </c>
      <c r="K6" s="82">
        <f>IFERROR(J6/G6,"-")</f>
        <v>0.16666666666667</v>
      </c>
      <c r="L6" s="81">
        <v>57</v>
      </c>
      <c r="M6" s="81">
        <v>31</v>
      </c>
      <c r="N6" s="82">
        <f>IFERROR(L6/J6,"-")</f>
        <v>0.42222222222222</v>
      </c>
      <c r="O6" s="83">
        <f>IFERROR(D6/J6,"-")</f>
        <v>12592.592592593</v>
      </c>
      <c r="P6" s="84">
        <v>47</v>
      </c>
      <c r="Q6" s="82">
        <f>IFERROR(P6/J6,"-")</f>
        <v>0.34814814814815</v>
      </c>
      <c r="R6" s="200">
        <v>2562568</v>
      </c>
      <c r="S6" s="201">
        <f>IFERROR(R6/J6,"-")</f>
        <v>18981.985185185</v>
      </c>
      <c r="T6" s="201">
        <f>IFERROR(R6/P6,"-")</f>
        <v>54522.723404255</v>
      </c>
      <c r="U6" s="195">
        <f>IFERROR(R6-D6,"-")</f>
        <v>862568</v>
      </c>
      <c r="V6" s="85">
        <f>R6/D6</f>
        <v>1.5073929411765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1700000</v>
      </c>
      <c r="E9" s="41">
        <f>SUM(E6:E7)</f>
        <v>580</v>
      </c>
      <c r="F9" s="41">
        <f>SUM(F6:F7)</f>
        <v>290</v>
      </c>
      <c r="G9" s="41">
        <f>SUM(G6:G7)</f>
        <v>810</v>
      </c>
      <c r="H9" s="41">
        <f>SUM(H6:H7)</f>
        <v>135</v>
      </c>
      <c r="I9" s="41">
        <f>SUM(I6:I7)</f>
        <v>0</v>
      </c>
      <c r="J9" s="41">
        <f>SUM(J6:J7)</f>
        <v>135</v>
      </c>
      <c r="K9" s="42">
        <f>IFERROR(J9/G9,"-")</f>
        <v>0.16666666666667</v>
      </c>
      <c r="L9" s="78">
        <f>SUM(L6:L7)</f>
        <v>57</v>
      </c>
      <c r="M9" s="78">
        <f>SUM(M6:M7)</f>
        <v>31</v>
      </c>
      <c r="N9" s="42">
        <f>IFERROR(L9/J9,"-")</f>
        <v>0.42222222222222</v>
      </c>
      <c r="O9" s="43">
        <f>IFERROR(D9/J9,"-")</f>
        <v>12592.592592593</v>
      </c>
      <c r="P9" s="44">
        <f>SUM(P6:P7)</f>
        <v>47</v>
      </c>
      <c r="Q9" s="42">
        <f>IFERROR(P9/J9,"-")</f>
        <v>0.34814814814815</v>
      </c>
      <c r="R9" s="45">
        <f>SUM(R6:R7)</f>
        <v>2562568</v>
      </c>
      <c r="S9" s="45">
        <f>IFERROR(R9/J9,"-")</f>
        <v>18981.985185185</v>
      </c>
      <c r="T9" s="45">
        <f>IFERROR(R9/P9,"-")</f>
        <v>54522.723404255</v>
      </c>
      <c r="U9" s="46">
        <f>SUM(U6:U7)</f>
        <v>862568</v>
      </c>
      <c r="V9" s="47">
        <f>IFERROR(R9/D9,"-")</f>
        <v>1.5073929411765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0.934375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320000</v>
      </c>
      <c r="K6" s="81">
        <v>31</v>
      </c>
      <c r="L6" s="81">
        <v>0</v>
      </c>
      <c r="M6" s="81">
        <v>104</v>
      </c>
      <c r="N6" s="91">
        <v>15</v>
      </c>
      <c r="O6" s="92">
        <v>0</v>
      </c>
      <c r="P6" s="93">
        <f>N6+O6</f>
        <v>15</v>
      </c>
      <c r="Q6" s="82">
        <f>IFERROR(P6/M6,"-")</f>
        <v>0.14423076923077</v>
      </c>
      <c r="R6" s="81">
        <v>4</v>
      </c>
      <c r="S6" s="81">
        <v>6</v>
      </c>
      <c r="T6" s="82">
        <f>IFERROR(S6/(O6+P6),"-")</f>
        <v>0.4</v>
      </c>
      <c r="U6" s="182">
        <f>IFERROR(J6/SUM(P6:P7),"-")</f>
        <v>10666.666666667</v>
      </c>
      <c r="V6" s="84">
        <v>1</v>
      </c>
      <c r="W6" s="82">
        <f>IF(P6=0,"-",V6/P6)</f>
        <v>0.066666666666667</v>
      </c>
      <c r="X6" s="186">
        <v>73000</v>
      </c>
      <c r="Y6" s="187">
        <f>IFERROR(X6/P6,"-")</f>
        <v>4866.6666666667</v>
      </c>
      <c r="Z6" s="187">
        <f>IFERROR(X6/V6,"-")</f>
        <v>73000</v>
      </c>
      <c r="AA6" s="188">
        <f>SUM(X6:X7)-SUM(J6:J7)</f>
        <v>-21000</v>
      </c>
      <c r="AB6" s="85">
        <f>SUM(X6:X7)/SUM(J6:J7)</f>
        <v>0.934375</v>
      </c>
      <c r="AC6" s="79"/>
      <c r="AD6" s="94">
        <v>1</v>
      </c>
      <c r="AE6" s="95">
        <f>IF(P6=0,"",IF(AD6=0,"",(AD6/P6)))</f>
        <v>0.066666666666667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</v>
      </c>
      <c r="AN6" s="101">
        <f>IF(P6=0,"",IF(AM6=0,"",(AM6/P6)))</f>
        <v>0.13333333333333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0.33333333333333</v>
      </c>
      <c r="BP6" s="121">
        <v>1</v>
      </c>
      <c r="BQ6" s="122">
        <f>IFERROR(BP6/BN6,"-")</f>
        <v>0.2</v>
      </c>
      <c r="BR6" s="123">
        <v>73000</v>
      </c>
      <c r="BS6" s="124">
        <f>IFERROR(BR6/BN6,"-")</f>
        <v>14600</v>
      </c>
      <c r="BT6" s="125"/>
      <c r="BU6" s="125"/>
      <c r="BV6" s="125">
        <v>1</v>
      </c>
      <c r="BW6" s="126">
        <v>1</v>
      </c>
      <c r="BX6" s="127">
        <f>IF(P6=0,"",IF(BW6=0,"",(BW6/P6)))</f>
        <v>0.066666666666667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73000</v>
      </c>
      <c r="CQ6" s="141">
        <v>73000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53</v>
      </c>
      <c r="L7" s="81">
        <v>44</v>
      </c>
      <c r="M7" s="81">
        <v>15</v>
      </c>
      <c r="N7" s="91">
        <v>15</v>
      </c>
      <c r="O7" s="92">
        <v>0</v>
      </c>
      <c r="P7" s="93">
        <f>N7+O7</f>
        <v>15</v>
      </c>
      <c r="Q7" s="82">
        <f>IFERROR(P7/M7,"-")</f>
        <v>1</v>
      </c>
      <c r="R7" s="81">
        <v>6</v>
      </c>
      <c r="S7" s="81">
        <v>0</v>
      </c>
      <c r="T7" s="82">
        <f>IFERROR(S7/(O7+P7),"-")</f>
        <v>0</v>
      </c>
      <c r="U7" s="182"/>
      <c r="V7" s="84">
        <v>8</v>
      </c>
      <c r="W7" s="82">
        <f>IF(P7=0,"-",V7/P7)</f>
        <v>0.53333333333333</v>
      </c>
      <c r="X7" s="186">
        <v>226000</v>
      </c>
      <c r="Y7" s="187">
        <f>IFERROR(X7/P7,"-")</f>
        <v>15066.666666667</v>
      </c>
      <c r="Z7" s="187">
        <f>IFERROR(X7/V7,"-")</f>
        <v>28250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0.066666666666667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0.26666666666667</v>
      </c>
      <c r="BG7" s="112">
        <v>1</v>
      </c>
      <c r="BH7" s="114">
        <f>IFERROR(BG7/BE7,"-")</f>
        <v>0.25</v>
      </c>
      <c r="BI7" s="115">
        <v>63000</v>
      </c>
      <c r="BJ7" s="116">
        <f>IFERROR(BI7/BE7,"-")</f>
        <v>15750</v>
      </c>
      <c r="BK7" s="117"/>
      <c r="BL7" s="117"/>
      <c r="BM7" s="117">
        <v>1</v>
      </c>
      <c r="BN7" s="119">
        <v>6</v>
      </c>
      <c r="BO7" s="120">
        <f>IF(P7=0,"",IF(BN7=0,"",(BN7/P7)))</f>
        <v>0.4</v>
      </c>
      <c r="BP7" s="121">
        <v>4</v>
      </c>
      <c r="BQ7" s="122">
        <f>IFERROR(BP7/BN7,"-")</f>
        <v>0.66666666666667</v>
      </c>
      <c r="BR7" s="123">
        <v>104000</v>
      </c>
      <c r="BS7" s="124">
        <f>IFERROR(BR7/BN7,"-")</f>
        <v>17333.333333333</v>
      </c>
      <c r="BT7" s="125">
        <v>1</v>
      </c>
      <c r="BU7" s="125">
        <v>1</v>
      </c>
      <c r="BV7" s="125">
        <v>2</v>
      </c>
      <c r="BW7" s="126">
        <v>4</v>
      </c>
      <c r="BX7" s="127">
        <f>IF(P7=0,"",IF(BW7=0,"",(BW7/P7)))</f>
        <v>0.26666666666667</v>
      </c>
      <c r="BY7" s="128">
        <v>3</v>
      </c>
      <c r="BZ7" s="129">
        <f>IFERROR(BY7/BW7,"-")</f>
        <v>0.75</v>
      </c>
      <c r="CA7" s="130">
        <v>59000</v>
      </c>
      <c r="CB7" s="131">
        <f>IFERROR(CA7/BW7,"-")</f>
        <v>14750</v>
      </c>
      <c r="CC7" s="132"/>
      <c r="CD7" s="132">
        <v>2</v>
      </c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8</v>
      </c>
      <c r="CP7" s="141">
        <v>226000</v>
      </c>
      <c r="CQ7" s="141">
        <v>63000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1.943136</v>
      </c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72</v>
      </c>
      <c r="H8" s="90" t="s">
        <v>73</v>
      </c>
      <c r="I8" s="90" t="s">
        <v>74</v>
      </c>
      <c r="J8" s="188">
        <v>500000</v>
      </c>
      <c r="K8" s="81">
        <v>16</v>
      </c>
      <c r="L8" s="81">
        <v>0</v>
      </c>
      <c r="M8" s="81">
        <v>81</v>
      </c>
      <c r="N8" s="91">
        <v>7</v>
      </c>
      <c r="O8" s="92">
        <v>0</v>
      </c>
      <c r="P8" s="93">
        <f>N8+O8</f>
        <v>7</v>
      </c>
      <c r="Q8" s="82">
        <f>IFERROR(P8/M8,"-")</f>
        <v>0.08641975308642</v>
      </c>
      <c r="R8" s="81">
        <v>3</v>
      </c>
      <c r="S8" s="81">
        <v>2</v>
      </c>
      <c r="T8" s="82">
        <f>IFERROR(S8/(O8+P8),"-")</f>
        <v>0.28571428571429</v>
      </c>
      <c r="U8" s="182">
        <f>IFERROR(J8/SUM(P8:P11),"-")</f>
        <v>12500</v>
      </c>
      <c r="V8" s="84">
        <v>2</v>
      </c>
      <c r="W8" s="82">
        <f>IF(P8=0,"-",V8/P8)</f>
        <v>0.28571428571429</v>
      </c>
      <c r="X8" s="186">
        <v>11000</v>
      </c>
      <c r="Y8" s="187">
        <f>IFERROR(X8/P8,"-")</f>
        <v>1571.4285714286</v>
      </c>
      <c r="Z8" s="187">
        <f>IFERROR(X8/V8,"-")</f>
        <v>5500</v>
      </c>
      <c r="AA8" s="188">
        <f>SUM(X8:X11)-SUM(J8:J11)</f>
        <v>471568</v>
      </c>
      <c r="AB8" s="85">
        <f>SUM(X8:X11)/SUM(J8:J11)</f>
        <v>1.943136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0.14285714285714</v>
      </c>
      <c r="AX8" s="106">
        <v>1</v>
      </c>
      <c r="AY8" s="108">
        <f>IFERROR(AX8/AV8,"-")</f>
        <v>1</v>
      </c>
      <c r="AZ8" s="109">
        <v>3000</v>
      </c>
      <c r="BA8" s="110">
        <f>IFERROR(AZ8/AV8,"-")</f>
        <v>3000</v>
      </c>
      <c r="BB8" s="111">
        <v>1</v>
      </c>
      <c r="BC8" s="111"/>
      <c r="BD8" s="111"/>
      <c r="BE8" s="112">
        <v>2</v>
      </c>
      <c r="BF8" s="113">
        <f>IF(P8=0,"",IF(BE8=0,"",(BE8/P8)))</f>
        <v>0.28571428571429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0.57142857142857</v>
      </c>
      <c r="BP8" s="121">
        <v>1</v>
      </c>
      <c r="BQ8" s="122">
        <f>IFERROR(BP8/BN8,"-")</f>
        <v>0.25</v>
      </c>
      <c r="BR8" s="123">
        <v>8000</v>
      </c>
      <c r="BS8" s="124">
        <f>IFERROR(BR8/BN8,"-")</f>
        <v>2000</v>
      </c>
      <c r="BT8" s="125"/>
      <c r="BU8" s="125">
        <v>1</v>
      </c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11000</v>
      </c>
      <c r="CQ8" s="141">
        <v>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 t="s">
        <v>70</v>
      </c>
      <c r="E9" s="203" t="s">
        <v>76</v>
      </c>
      <c r="F9" s="203" t="s">
        <v>63</v>
      </c>
      <c r="G9" s="203"/>
      <c r="H9" s="90" t="s">
        <v>73</v>
      </c>
      <c r="I9" s="90" t="s">
        <v>77</v>
      </c>
      <c r="J9" s="188"/>
      <c r="K9" s="81">
        <v>14</v>
      </c>
      <c r="L9" s="81">
        <v>0</v>
      </c>
      <c r="M9" s="81">
        <v>48</v>
      </c>
      <c r="N9" s="91">
        <v>6</v>
      </c>
      <c r="O9" s="92">
        <v>0</v>
      </c>
      <c r="P9" s="93">
        <f>N9+O9</f>
        <v>6</v>
      </c>
      <c r="Q9" s="82">
        <f>IFERROR(P9/M9,"-")</f>
        <v>0.125</v>
      </c>
      <c r="R9" s="81">
        <v>3</v>
      </c>
      <c r="S9" s="81">
        <v>2</v>
      </c>
      <c r="T9" s="82">
        <f>IFERROR(S9/(O9+P9),"-")</f>
        <v>0.33333333333333</v>
      </c>
      <c r="U9" s="182"/>
      <c r="V9" s="84">
        <v>2</v>
      </c>
      <c r="W9" s="82">
        <f>IF(P9=0,"-",V9/P9)</f>
        <v>0.33333333333333</v>
      </c>
      <c r="X9" s="186">
        <v>36000</v>
      </c>
      <c r="Y9" s="187">
        <f>IFERROR(X9/P9,"-")</f>
        <v>6000</v>
      </c>
      <c r="Z9" s="187">
        <f>IFERROR(X9/V9,"-")</f>
        <v>18000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0.16666666666667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0.16666666666667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0.66666666666667</v>
      </c>
      <c r="BP9" s="121">
        <v>2</v>
      </c>
      <c r="BQ9" s="122">
        <f>IFERROR(BP9/BN9,"-")</f>
        <v>0.5</v>
      </c>
      <c r="BR9" s="123">
        <v>36000</v>
      </c>
      <c r="BS9" s="124">
        <f>IFERROR(BR9/BN9,"-")</f>
        <v>9000</v>
      </c>
      <c r="BT9" s="125"/>
      <c r="BU9" s="125">
        <v>1</v>
      </c>
      <c r="BV9" s="125">
        <v>1</v>
      </c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36000</v>
      </c>
      <c r="CQ9" s="141">
        <v>28000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78</v>
      </c>
      <c r="C10" s="203"/>
      <c r="D10" s="203" t="s">
        <v>70</v>
      </c>
      <c r="E10" s="203" t="s">
        <v>79</v>
      </c>
      <c r="F10" s="203" t="s">
        <v>63</v>
      </c>
      <c r="G10" s="203"/>
      <c r="H10" s="90" t="s">
        <v>73</v>
      </c>
      <c r="I10" s="90" t="s">
        <v>80</v>
      </c>
      <c r="J10" s="188"/>
      <c r="K10" s="81">
        <v>25</v>
      </c>
      <c r="L10" s="81">
        <v>0</v>
      </c>
      <c r="M10" s="81">
        <v>115</v>
      </c>
      <c r="N10" s="91">
        <v>5</v>
      </c>
      <c r="O10" s="92">
        <v>0</v>
      </c>
      <c r="P10" s="93">
        <f>N10+O10</f>
        <v>5</v>
      </c>
      <c r="Q10" s="82">
        <f>IFERROR(P10/M10,"-")</f>
        <v>0.043478260869565</v>
      </c>
      <c r="R10" s="81">
        <v>1</v>
      </c>
      <c r="S10" s="81">
        <v>4</v>
      </c>
      <c r="T10" s="82">
        <f>IFERROR(S10/(O10+P10),"-")</f>
        <v>0.8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2</v>
      </c>
      <c r="BO10" s="120">
        <f>IF(P10=0,"",IF(BN10=0,"",(BN10/P10)))</f>
        <v>0.4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0.2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2</v>
      </c>
      <c r="CG10" s="134">
        <f>IF(P10=0,"",IF(CF10=0,"",(CF10/P10)))</f>
        <v>0.4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 t="s">
        <v>82</v>
      </c>
      <c r="E11" s="203" t="s">
        <v>82</v>
      </c>
      <c r="F11" s="203" t="s">
        <v>68</v>
      </c>
      <c r="G11" s="203"/>
      <c r="H11" s="90"/>
      <c r="I11" s="90"/>
      <c r="J11" s="188"/>
      <c r="K11" s="81">
        <v>134</v>
      </c>
      <c r="L11" s="81">
        <v>90</v>
      </c>
      <c r="M11" s="81">
        <v>36</v>
      </c>
      <c r="N11" s="91">
        <v>22</v>
      </c>
      <c r="O11" s="92">
        <v>0</v>
      </c>
      <c r="P11" s="93">
        <f>N11+O11</f>
        <v>22</v>
      </c>
      <c r="Q11" s="82">
        <f>IFERROR(P11/M11,"-")</f>
        <v>0.61111111111111</v>
      </c>
      <c r="R11" s="81">
        <v>10</v>
      </c>
      <c r="S11" s="81">
        <v>5</v>
      </c>
      <c r="T11" s="82">
        <f>IFERROR(S11/(O11+P11),"-")</f>
        <v>0.22727272727273</v>
      </c>
      <c r="U11" s="182"/>
      <c r="V11" s="84">
        <v>7</v>
      </c>
      <c r="W11" s="82">
        <f>IF(P11=0,"-",V11/P11)</f>
        <v>0.31818181818182</v>
      </c>
      <c r="X11" s="186">
        <v>924568</v>
      </c>
      <c r="Y11" s="187">
        <f>IFERROR(X11/P11,"-")</f>
        <v>42025.818181818</v>
      </c>
      <c r="Z11" s="187">
        <f>IFERROR(X11/V11,"-")</f>
        <v>132081.14285714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4</v>
      </c>
      <c r="BF11" s="113">
        <f>IF(P11=0,"",IF(BE11=0,"",(BE11/P11)))</f>
        <v>0.18181818181818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6</v>
      </c>
      <c r="BO11" s="120">
        <f>IF(P11=0,"",IF(BN11=0,"",(BN11/P11)))</f>
        <v>0.27272727272727</v>
      </c>
      <c r="BP11" s="121">
        <v>3</v>
      </c>
      <c r="BQ11" s="122">
        <f>IFERROR(BP11/BN11,"-")</f>
        <v>0.5</v>
      </c>
      <c r="BR11" s="123">
        <v>113568</v>
      </c>
      <c r="BS11" s="124">
        <f>IFERROR(BR11/BN11,"-")</f>
        <v>18928</v>
      </c>
      <c r="BT11" s="125"/>
      <c r="BU11" s="125"/>
      <c r="BV11" s="125">
        <v>3</v>
      </c>
      <c r="BW11" s="126">
        <v>10</v>
      </c>
      <c r="BX11" s="127">
        <f>IF(P11=0,"",IF(BW11=0,"",(BW11/P11)))</f>
        <v>0.45454545454545</v>
      </c>
      <c r="BY11" s="128">
        <v>2</v>
      </c>
      <c r="BZ11" s="129">
        <f>IFERROR(BY11/BW11,"-")</f>
        <v>0.2</v>
      </c>
      <c r="CA11" s="130">
        <v>563000</v>
      </c>
      <c r="CB11" s="131">
        <f>IFERROR(CA11/BW11,"-")</f>
        <v>56300</v>
      </c>
      <c r="CC11" s="132"/>
      <c r="CD11" s="132"/>
      <c r="CE11" s="132">
        <v>2</v>
      </c>
      <c r="CF11" s="133">
        <v>2</v>
      </c>
      <c r="CG11" s="134">
        <f>IF(P11=0,"",IF(CF11=0,"",(CF11/P11)))</f>
        <v>0.090909090909091</v>
      </c>
      <c r="CH11" s="135">
        <v>2</v>
      </c>
      <c r="CI11" s="136">
        <f>IFERROR(CH11/CF11,"-")</f>
        <v>1</v>
      </c>
      <c r="CJ11" s="137">
        <v>248000</v>
      </c>
      <c r="CK11" s="138">
        <f>IFERROR(CJ11/CF11,"-")</f>
        <v>124000</v>
      </c>
      <c r="CL11" s="139"/>
      <c r="CM11" s="139"/>
      <c r="CN11" s="139">
        <v>2</v>
      </c>
      <c r="CO11" s="140">
        <v>7</v>
      </c>
      <c r="CP11" s="141">
        <v>924568</v>
      </c>
      <c r="CQ11" s="141">
        <v>475000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1.542</v>
      </c>
      <c r="B12" s="203" t="s">
        <v>83</v>
      </c>
      <c r="C12" s="203"/>
      <c r="D12" s="203" t="s">
        <v>70</v>
      </c>
      <c r="E12" s="203" t="s">
        <v>84</v>
      </c>
      <c r="F12" s="203" t="s">
        <v>63</v>
      </c>
      <c r="G12" s="203" t="s">
        <v>85</v>
      </c>
      <c r="H12" s="90" t="s">
        <v>86</v>
      </c>
      <c r="I12" s="90" t="s">
        <v>74</v>
      </c>
      <c r="J12" s="188">
        <v>500000</v>
      </c>
      <c r="K12" s="81">
        <v>12</v>
      </c>
      <c r="L12" s="81">
        <v>0</v>
      </c>
      <c r="M12" s="81">
        <v>44</v>
      </c>
      <c r="N12" s="91">
        <v>2</v>
      </c>
      <c r="O12" s="92">
        <v>0</v>
      </c>
      <c r="P12" s="93">
        <f>N12+O12</f>
        <v>2</v>
      </c>
      <c r="Q12" s="82">
        <f>IFERROR(P12/M12,"-")</f>
        <v>0.045454545454545</v>
      </c>
      <c r="R12" s="81">
        <v>0</v>
      </c>
      <c r="S12" s="81">
        <v>0</v>
      </c>
      <c r="T12" s="82">
        <f>IFERROR(S12/(O12+P12),"-")</f>
        <v>0</v>
      </c>
      <c r="U12" s="182">
        <f>IFERROR(J12/SUM(P12:P19),"-")</f>
        <v>20833.333333333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SUM(X12:X19)-SUM(J12:J19)</f>
        <v>271000</v>
      </c>
      <c r="AB12" s="85">
        <f>SUM(X12:X19)/SUM(J12:J19)</f>
        <v>1.542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2</v>
      </c>
      <c r="BX12" s="127">
        <f>IF(P12=0,"",IF(BW12=0,"",(BW12/P12)))</f>
        <v>1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87</v>
      </c>
      <c r="C13" s="203"/>
      <c r="D13" s="203" t="s">
        <v>70</v>
      </c>
      <c r="E13" s="203" t="s">
        <v>88</v>
      </c>
      <c r="F13" s="203" t="s">
        <v>63</v>
      </c>
      <c r="G13" s="203"/>
      <c r="H13" s="90" t="s">
        <v>86</v>
      </c>
      <c r="I13" s="90" t="s">
        <v>77</v>
      </c>
      <c r="J13" s="188"/>
      <c r="K13" s="81">
        <v>4</v>
      </c>
      <c r="L13" s="81">
        <v>0</v>
      </c>
      <c r="M13" s="81">
        <v>31</v>
      </c>
      <c r="N13" s="91">
        <v>1</v>
      </c>
      <c r="O13" s="92">
        <v>0</v>
      </c>
      <c r="P13" s="93">
        <f>N13+O13</f>
        <v>1</v>
      </c>
      <c r="Q13" s="82">
        <f>IFERROR(P13/M13,"-")</f>
        <v>0.032258064516129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1</v>
      </c>
      <c r="X13" s="186">
        <v>36000</v>
      </c>
      <c r="Y13" s="187">
        <f>IFERROR(X13/P13,"-")</f>
        <v>36000</v>
      </c>
      <c r="Z13" s="187">
        <f>IFERROR(X13/V13,"-")</f>
        <v>36000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1</v>
      </c>
      <c r="BP13" s="121">
        <v>1</v>
      </c>
      <c r="BQ13" s="122">
        <f>IFERROR(BP13/BN13,"-")</f>
        <v>1</v>
      </c>
      <c r="BR13" s="123">
        <v>36000</v>
      </c>
      <c r="BS13" s="124">
        <f>IFERROR(BR13/BN13,"-")</f>
        <v>36000</v>
      </c>
      <c r="BT13" s="125"/>
      <c r="BU13" s="125"/>
      <c r="BV13" s="125">
        <v>1</v>
      </c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36000</v>
      </c>
      <c r="CQ13" s="141">
        <v>36000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70</v>
      </c>
      <c r="E14" s="203" t="s">
        <v>79</v>
      </c>
      <c r="F14" s="203" t="s">
        <v>63</v>
      </c>
      <c r="G14" s="203"/>
      <c r="H14" s="90" t="s">
        <v>86</v>
      </c>
      <c r="I14" s="90" t="s">
        <v>80</v>
      </c>
      <c r="J14" s="188"/>
      <c r="K14" s="81">
        <v>1</v>
      </c>
      <c r="L14" s="81">
        <v>0</v>
      </c>
      <c r="M14" s="81">
        <v>13</v>
      </c>
      <c r="N14" s="91">
        <v>0</v>
      </c>
      <c r="O14" s="92">
        <v>0</v>
      </c>
      <c r="P14" s="93">
        <f>N14+O14</f>
        <v>0</v>
      </c>
      <c r="Q14" s="82">
        <f>IFERROR(P14/M14,"-")</f>
        <v>0</v>
      </c>
      <c r="R14" s="81">
        <v>0</v>
      </c>
      <c r="S14" s="81">
        <v>0</v>
      </c>
      <c r="T14" s="82" t="str">
        <f>IFERROR(S14/(O14+P14),"-")</f>
        <v>-</v>
      </c>
      <c r="U14" s="182"/>
      <c r="V14" s="84">
        <v>0</v>
      </c>
      <c r="W14" s="82" t="str">
        <f>IF(P14=0,"-",V14/P14)</f>
        <v>-</v>
      </c>
      <c r="X14" s="186">
        <v>0</v>
      </c>
      <c r="Y14" s="187" t="str">
        <f>IFERROR(X14/P14,"-")</f>
        <v>-</v>
      </c>
      <c r="Z14" s="187" t="str">
        <f>IFERROR(X14/V14,"-")</f>
        <v>-</v>
      </c>
      <c r="AA14" s="188"/>
      <c r="AB14" s="85"/>
      <c r="AC14" s="79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 t="s">
        <v>82</v>
      </c>
      <c r="E15" s="203" t="s">
        <v>82</v>
      </c>
      <c r="F15" s="203" t="s">
        <v>68</v>
      </c>
      <c r="G15" s="203"/>
      <c r="H15" s="90"/>
      <c r="I15" s="90"/>
      <c r="J15" s="188"/>
      <c r="K15" s="81">
        <v>73</v>
      </c>
      <c r="L15" s="81">
        <v>40</v>
      </c>
      <c r="M15" s="81">
        <v>20</v>
      </c>
      <c r="N15" s="91">
        <v>3</v>
      </c>
      <c r="O15" s="92">
        <v>0</v>
      </c>
      <c r="P15" s="93">
        <f>N15+O15</f>
        <v>3</v>
      </c>
      <c r="Q15" s="82">
        <f>IFERROR(P15/M15,"-")</f>
        <v>0.15</v>
      </c>
      <c r="R15" s="81">
        <v>1</v>
      </c>
      <c r="S15" s="81">
        <v>2</v>
      </c>
      <c r="T15" s="82">
        <f>IFERROR(S15/(O15+P15),"-")</f>
        <v>0.66666666666667</v>
      </c>
      <c r="U15" s="182"/>
      <c r="V15" s="84">
        <v>2</v>
      </c>
      <c r="W15" s="82">
        <f>IF(P15=0,"-",V15/P15)</f>
        <v>0.66666666666667</v>
      </c>
      <c r="X15" s="186">
        <v>123000</v>
      </c>
      <c r="Y15" s="187">
        <f>IFERROR(X15/P15,"-")</f>
        <v>41000</v>
      </c>
      <c r="Z15" s="187">
        <f>IFERROR(X15/V15,"-")</f>
        <v>61500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1</v>
      </c>
      <c r="AW15" s="107">
        <f>IF(P15=0,"",IF(AV15=0,"",(AV15/P15)))</f>
        <v>0.33333333333333</v>
      </c>
      <c r="AX15" s="106">
        <v>1</v>
      </c>
      <c r="AY15" s="108">
        <f>IFERROR(AX15/AV15,"-")</f>
        <v>1</v>
      </c>
      <c r="AZ15" s="109">
        <v>15000</v>
      </c>
      <c r="BA15" s="110">
        <f>IFERROR(AZ15/AV15,"-")</f>
        <v>15000</v>
      </c>
      <c r="BB15" s="111"/>
      <c r="BC15" s="111">
        <v>1</v>
      </c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0.33333333333333</v>
      </c>
      <c r="BY15" s="128">
        <v>1</v>
      </c>
      <c r="BZ15" s="129">
        <f>IFERROR(BY15/BW15,"-")</f>
        <v>1</v>
      </c>
      <c r="CA15" s="130">
        <v>108000</v>
      </c>
      <c r="CB15" s="131">
        <f>IFERROR(CA15/BW15,"-")</f>
        <v>108000</v>
      </c>
      <c r="CC15" s="132"/>
      <c r="CD15" s="132"/>
      <c r="CE15" s="132">
        <v>1</v>
      </c>
      <c r="CF15" s="133">
        <v>1</v>
      </c>
      <c r="CG15" s="134">
        <f>IF(P15=0,"",IF(CF15=0,"",(CF15/P15)))</f>
        <v>0.33333333333333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2</v>
      </c>
      <c r="CP15" s="141">
        <v>123000</v>
      </c>
      <c r="CQ15" s="141">
        <v>108000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91</v>
      </c>
      <c r="C16" s="203"/>
      <c r="D16" s="203" t="s">
        <v>70</v>
      </c>
      <c r="E16" s="203" t="s">
        <v>84</v>
      </c>
      <c r="F16" s="203" t="s">
        <v>63</v>
      </c>
      <c r="G16" s="203" t="s">
        <v>92</v>
      </c>
      <c r="H16" s="90" t="s">
        <v>86</v>
      </c>
      <c r="I16" s="90" t="s">
        <v>74</v>
      </c>
      <c r="J16" s="188"/>
      <c r="K16" s="81">
        <v>8</v>
      </c>
      <c r="L16" s="81">
        <v>0</v>
      </c>
      <c r="M16" s="81">
        <v>25</v>
      </c>
      <c r="N16" s="91">
        <v>1</v>
      </c>
      <c r="O16" s="92">
        <v>0</v>
      </c>
      <c r="P16" s="93">
        <f>N16+O16</f>
        <v>1</v>
      </c>
      <c r="Q16" s="82">
        <f>IFERROR(P16/M16,"-")</f>
        <v>0.04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1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93</v>
      </c>
      <c r="C17" s="203"/>
      <c r="D17" s="203" t="s">
        <v>70</v>
      </c>
      <c r="E17" s="203" t="s">
        <v>88</v>
      </c>
      <c r="F17" s="203" t="s">
        <v>63</v>
      </c>
      <c r="G17" s="203"/>
      <c r="H17" s="90" t="s">
        <v>86</v>
      </c>
      <c r="I17" s="90" t="s">
        <v>77</v>
      </c>
      <c r="J17" s="188"/>
      <c r="K17" s="81">
        <v>6</v>
      </c>
      <c r="L17" s="81">
        <v>0</v>
      </c>
      <c r="M17" s="81">
        <v>32</v>
      </c>
      <c r="N17" s="91">
        <v>2</v>
      </c>
      <c r="O17" s="92">
        <v>0</v>
      </c>
      <c r="P17" s="93">
        <f>N17+O17</f>
        <v>2</v>
      </c>
      <c r="Q17" s="82">
        <f>IFERROR(P17/M17,"-")</f>
        <v>0.0625</v>
      </c>
      <c r="R17" s="81">
        <v>1</v>
      </c>
      <c r="S17" s="81">
        <v>1</v>
      </c>
      <c r="T17" s="82">
        <f>IFERROR(S17/(O17+P17),"-")</f>
        <v>0.5</v>
      </c>
      <c r="U17" s="182"/>
      <c r="V17" s="84">
        <v>1</v>
      </c>
      <c r="W17" s="82">
        <f>IF(P17=0,"-",V17/P17)</f>
        <v>0.5</v>
      </c>
      <c r="X17" s="186">
        <v>3000</v>
      </c>
      <c r="Y17" s="187">
        <f>IFERROR(X17/P17,"-")</f>
        <v>1500</v>
      </c>
      <c r="Z17" s="187">
        <f>IFERROR(X17/V17,"-")</f>
        <v>3000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0.5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0.5</v>
      </c>
      <c r="BP17" s="121">
        <v>1</v>
      </c>
      <c r="BQ17" s="122">
        <f>IFERROR(BP17/BN17,"-")</f>
        <v>1</v>
      </c>
      <c r="BR17" s="123">
        <v>3000</v>
      </c>
      <c r="BS17" s="124">
        <f>IFERROR(BR17/BN17,"-")</f>
        <v>3000</v>
      </c>
      <c r="BT17" s="125">
        <v>1</v>
      </c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3000</v>
      </c>
      <c r="CQ17" s="141">
        <v>3000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94</v>
      </c>
      <c r="C18" s="203"/>
      <c r="D18" s="203" t="s">
        <v>70</v>
      </c>
      <c r="E18" s="203" t="s">
        <v>79</v>
      </c>
      <c r="F18" s="203" t="s">
        <v>63</v>
      </c>
      <c r="G18" s="203"/>
      <c r="H18" s="90" t="s">
        <v>86</v>
      </c>
      <c r="I18" s="90" t="s">
        <v>80</v>
      </c>
      <c r="J18" s="188"/>
      <c r="K18" s="81">
        <v>3</v>
      </c>
      <c r="L18" s="81">
        <v>0</v>
      </c>
      <c r="M18" s="81">
        <v>29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95</v>
      </c>
      <c r="C19" s="203"/>
      <c r="D19" s="203" t="s">
        <v>82</v>
      </c>
      <c r="E19" s="203" t="s">
        <v>82</v>
      </c>
      <c r="F19" s="203" t="s">
        <v>68</v>
      </c>
      <c r="G19" s="203"/>
      <c r="H19" s="90"/>
      <c r="I19" s="90"/>
      <c r="J19" s="188"/>
      <c r="K19" s="81">
        <v>76</v>
      </c>
      <c r="L19" s="81">
        <v>55</v>
      </c>
      <c r="M19" s="81">
        <v>15</v>
      </c>
      <c r="N19" s="91">
        <v>15</v>
      </c>
      <c r="O19" s="92">
        <v>0</v>
      </c>
      <c r="P19" s="93">
        <f>N19+O19</f>
        <v>15</v>
      </c>
      <c r="Q19" s="82">
        <f>IFERROR(P19/M19,"-")</f>
        <v>1</v>
      </c>
      <c r="R19" s="81">
        <v>10</v>
      </c>
      <c r="S19" s="81">
        <v>0</v>
      </c>
      <c r="T19" s="82">
        <f>IFERROR(S19/(O19+P19),"-")</f>
        <v>0</v>
      </c>
      <c r="U19" s="182"/>
      <c r="V19" s="84">
        <v>7</v>
      </c>
      <c r="W19" s="82">
        <f>IF(P19=0,"-",V19/P19)</f>
        <v>0.46666666666667</v>
      </c>
      <c r="X19" s="186">
        <v>609000</v>
      </c>
      <c r="Y19" s="187">
        <f>IFERROR(X19/P19,"-")</f>
        <v>40600</v>
      </c>
      <c r="Z19" s="187">
        <f>IFERROR(X19/V19,"-")</f>
        <v>87000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0.066666666666667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2</v>
      </c>
      <c r="BF19" s="113">
        <f>IF(P19=0,"",IF(BE19=0,"",(BE19/P19)))</f>
        <v>0.13333333333333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8</v>
      </c>
      <c r="BO19" s="120">
        <f>IF(P19=0,"",IF(BN19=0,"",(BN19/P19)))</f>
        <v>0.53333333333333</v>
      </c>
      <c r="BP19" s="121">
        <v>4</v>
      </c>
      <c r="BQ19" s="122">
        <f>IFERROR(BP19/BN19,"-")</f>
        <v>0.5</v>
      </c>
      <c r="BR19" s="123">
        <v>538000</v>
      </c>
      <c r="BS19" s="124">
        <f>IFERROR(BR19/BN19,"-")</f>
        <v>67250</v>
      </c>
      <c r="BT19" s="125"/>
      <c r="BU19" s="125">
        <v>1</v>
      </c>
      <c r="BV19" s="125">
        <v>3</v>
      </c>
      <c r="BW19" s="126">
        <v>4</v>
      </c>
      <c r="BX19" s="127">
        <f>IF(P19=0,"",IF(BW19=0,"",(BW19/P19)))</f>
        <v>0.26666666666667</v>
      </c>
      <c r="BY19" s="128">
        <v>3</v>
      </c>
      <c r="BZ19" s="129">
        <f>IFERROR(BY19/BW19,"-")</f>
        <v>0.75</v>
      </c>
      <c r="CA19" s="130">
        <v>71000</v>
      </c>
      <c r="CB19" s="131">
        <f>IFERROR(CA19/BW19,"-")</f>
        <v>17750</v>
      </c>
      <c r="CC19" s="132"/>
      <c r="CD19" s="132">
        <v>1</v>
      </c>
      <c r="CE19" s="132">
        <v>2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7</v>
      </c>
      <c r="CP19" s="141">
        <v>609000</v>
      </c>
      <c r="CQ19" s="141">
        <v>450000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80">
        <f>AB20</f>
        <v>1.14</v>
      </c>
      <c r="B20" s="203" t="s">
        <v>96</v>
      </c>
      <c r="C20" s="203"/>
      <c r="D20" s="203" t="s">
        <v>97</v>
      </c>
      <c r="E20" s="203" t="s">
        <v>98</v>
      </c>
      <c r="F20" s="203" t="s">
        <v>63</v>
      </c>
      <c r="G20" s="203" t="s">
        <v>99</v>
      </c>
      <c r="H20" s="90" t="s">
        <v>100</v>
      </c>
      <c r="I20" s="90" t="s">
        <v>101</v>
      </c>
      <c r="J20" s="188">
        <v>100000</v>
      </c>
      <c r="K20" s="81">
        <v>2</v>
      </c>
      <c r="L20" s="81">
        <v>0</v>
      </c>
      <c r="M20" s="81">
        <v>15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>
        <f>IFERROR(J20/SUM(P20:P22),"-")</f>
        <v>6250</v>
      </c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>
        <f>SUM(X20:X22)-SUM(J20:J22)</f>
        <v>14000</v>
      </c>
      <c r="AB20" s="85">
        <f>SUM(X20:X22)/SUM(J20:J22)</f>
        <v>1.14</v>
      </c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102</v>
      </c>
      <c r="C21" s="203"/>
      <c r="D21" s="203" t="s">
        <v>97</v>
      </c>
      <c r="E21" s="203" t="s">
        <v>103</v>
      </c>
      <c r="F21" s="203" t="s">
        <v>63</v>
      </c>
      <c r="G21" s="203"/>
      <c r="H21" s="90" t="s">
        <v>100</v>
      </c>
      <c r="I21" s="90" t="s">
        <v>104</v>
      </c>
      <c r="J21" s="188"/>
      <c r="K21" s="81">
        <v>5</v>
      </c>
      <c r="L21" s="81">
        <v>0</v>
      </c>
      <c r="M21" s="81">
        <v>23</v>
      </c>
      <c r="N21" s="91">
        <v>2</v>
      </c>
      <c r="O21" s="92">
        <v>0</v>
      </c>
      <c r="P21" s="93">
        <f>N21+O21</f>
        <v>2</v>
      </c>
      <c r="Q21" s="82">
        <f>IFERROR(P21/M21,"-")</f>
        <v>0.08695652173913</v>
      </c>
      <c r="R21" s="81">
        <v>2</v>
      </c>
      <c r="S21" s="81">
        <v>1</v>
      </c>
      <c r="T21" s="82">
        <f>IFERROR(S21/(O21+P21),"-")</f>
        <v>0.5</v>
      </c>
      <c r="U21" s="182"/>
      <c r="V21" s="84">
        <v>2</v>
      </c>
      <c r="W21" s="82">
        <f>IF(P21=0,"-",V21/P21)</f>
        <v>1</v>
      </c>
      <c r="X21" s="186">
        <v>6000</v>
      </c>
      <c r="Y21" s="187">
        <f>IFERROR(X21/P21,"-")</f>
        <v>3000</v>
      </c>
      <c r="Z21" s="187">
        <f>IFERROR(X21/V21,"-")</f>
        <v>3000</v>
      </c>
      <c r="AA21" s="188"/>
      <c r="AB21" s="85"/>
      <c r="AC21" s="79"/>
      <c r="AD21" s="94">
        <v>1</v>
      </c>
      <c r="AE21" s="95">
        <f>IF(P21=0,"",IF(AD21=0,"",(AD21/P21)))</f>
        <v>0.5</v>
      </c>
      <c r="AF21" s="94">
        <v>1</v>
      </c>
      <c r="AG21" s="96">
        <f>IFERROR(AF21/AD21,"-")</f>
        <v>1</v>
      </c>
      <c r="AH21" s="97">
        <v>3000</v>
      </c>
      <c r="AI21" s="98">
        <f>IFERROR(AH21/AD21,"-")</f>
        <v>3000</v>
      </c>
      <c r="AJ21" s="99">
        <v>1</v>
      </c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0.5</v>
      </c>
      <c r="BG21" s="112">
        <v>1</v>
      </c>
      <c r="BH21" s="114">
        <f>IFERROR(BG21/BE21,"-")</f>
        <v>1</v>
      </c>
      <c r="BI21" s="115">
        <v>3000</v>
      </c>
      <c r="BJ21" s="116">
        <f>IFERROR(BI21/BE21,"-")</f>
        <v>3000</v>
      </c>
      <c r="BK21" s="117">
        <v>1</v>
      </c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6000</v>
      </c>
      <c r="CQ21" s="141">
        <v>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105</v>
      </c>
      <c r="C22" s="203"/>
      <c r="D22" s="203" t="s">
        <v>82</v>
      </c>
      <c r="E22" s="203" t="s">
        <v>82</v>
      </c>
      <c r="F22" s="203" t="s">
        <v>68</v>
      </c>
      <c r="G22" s="203"/>
      <c r="H22" s="90"/>
      <c r="I22" s="90"/>
      <c r="J22" s="188"/>
      <c r="K22" s="81">
        <v>32</v>
      </c>
      <c r="L22" s="81">
        <v>23</v>
      </c>
      <c r="M22" s="81">
        <v>44</v>
      </c>
      <c r="N22" s="91">
        <v>14</v>
      </c>
      <c r="O22" s="92">
        <v>0</v>
      </c>
      <c r="P22" s="93">
        <f>N22+O22</f>
        <v>14</v>
      </c>
      <c r="Q22" s="82">
        <f>IFERROR(P22/M22,"-")</f>
        <v>0.31818181818182</v>
      </c>
      <c r="R22" s="81">
        <v>6</v>
      </c>
      <c r="S22" s="81">
        <v>0</v>
      </c>
      <c r="T22" s="82">
        <f>IFERROR(S22/(O22+P22),"-")</f>
        <v>0</v>
      </c>
      <c r="U22" s="182"/>
      <c r="V22" s="84">
        <v>5</v>
      </c>
      <c r="W22" s="82">
        <f>IF(P22=0,"-",V22/P22)</f>
        <v>0.35714285714286</v>
      </c>
      <c r="X22" s="186">
        <v>108000</v>
      </c>
      <c r="Y22" s="187">
        <f>IFERROR(X22/P22,"-")</f>
        <v>7714.2857142857</v>
      </c>
      <c r="Z22" s="187">
        <f>IFERROR(X22/V22,"-")</f>
        <v>21600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0.071428571428571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0.14285714285714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6</v>
      </c>
      <c r="BO22" s="120">
        <f>IF(P22=0,"",IF(BN22=0,"",(BN22/P22)))</f>
        <v>0.42857142857143</v>
      </c>
      <c r="BP22" s="121">
        <v>1</v>
      </c>
      <c r="BQ22" s="122">
        <f>IFERROR(BP22/BN22,"-")</f>
        <v>0.16666666666667</v>
      </c>
      <c r="BR22" s="123">
        <v>5000</v>
      </c>
      <c r="BS22" s="124">
        <f>IFERROR(BR22/BN22,"-")</f>
        <v>833.33333333333</v>
      </c>
      <c r="BT22" s="125">
        <v>1</v>
      </c>
      <c r="BU22" s="125"/>
      <c r="BV22" s="125"/>
      <c r="BW22" s="126">
        <v>5</v>
      </c>
      <c r="BX22" s="127">
        <f>IF(P22=0,"",IF(BW22=0,"",(BW22/P22)))</f>
        <v>0.35714285714286</v>
      </c>
      <c r="BY22" s="128">
        <v>4</v>
      </c>
      <c r="BZ22" s="129">
        <f>IFERROR(BY22/BW22,"-")</f>
        <v>0.8</v>
      </c>
      <c r="CA22" s="130">
        <v>103000</v>
      </c>
      <c r="CB22" s="131">
        <f>IFERROR(CA22/BW22,"-")</f>
        <v>20600</v>
      </c>
      <c r="CC22" s="132"/>
      <c r="CD22" s="132">
        <v>2</v>
      </c>
      <c r="CE22" s="132">
        <v>2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5</v>
      </c>
      <c r="CP22" s="141">
        <v>108000</v>
      </c>
      <c r="CQ22" s="141">
        <v>59000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1.4535714285714</v>
      </c>
      <c r="B23" s="203" t="s">
        <v>106</v>
      </c>
      <c r="C23" s="203"/>
      <c r="D23" s="203" t="s">
        <v>107</v>
      </c>
      <c r="E23" s="203" t="s">
        <v>108</v>
      </c>
      <c r="F23" s="203" t="s">
        <v>63</v>
      </c>
      <c r="G23" s="203" t="s">
        <v>109</v>
      </c>
      <c r="H23" s="90" t="s">
        <v>110</v>
      </c>
      <c r="I23" s="90"/>
      <c r="J23" s="188">
        <v>280000</v>
      </c>
      <c r="K23" s="81">
        <v>5</v>
      </c>
      <c r="L23" s="81">
        <v>0</v>
      </c>
      <c r="M23" s="81">
        <v>38</v>
      </c>
      <c r="N23" s="91">
        <v>2</v>
      </c>
      <c r="O23" s="92">
        <v>0</v>
      </c>
      <c r="P23" s="93">
        <f>N23+O23</f>
        <v>2</v>
      </c>
      <c r="Q23" s="82">
        <f>IFERROR(P23/M23,"-")</f>
        <v>0.052631578947368</v>
      </c>
      <c r="R23" s="81">
        <v>0</v>
      </c>
      <c r="S23" s="81">
        <v>2</v>
      </c>
      <c r="T23" s="82">
        <f>IFERROR(S23/(O23+P23),"-")</f>
        <v>1</v>
      </c>
      <c r="U23" s="182">
        <f>IFERROR(J23/SUM(P23:P27),"-")</f>
        <v>11200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SUM(X23:X27)-SUM(J23:J27)</f>
        <v>127000</v>
      </c>
      <c r="AB23" s="85">
        <f>SUM(X23:X27)/SUM(J23:J27)</f>
        <v>1.4535714285714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1</v>
      </c>
      <c r="BX23" s="127">
        <f>IF(P23=0,"",IF(BW23=0,"",(BW23/P23)))</f>
        <v>0.5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111</v>
      </c>
      <c r="C24" s="203"/>
      <c r="D24" s="203" t="s">
        <v>112</v>
      </c>
      <c r="E24" s="203" t="s">
        <v>62</v>
      </c>
      <c r="F24" s="203" t="s">
        <v>63</v>
      </c>
      <c r="G24" s="203" t="s">
        <v>109</v>
      </c>
      <c r="H24" s="90" t="s">
        <v>110</v>
      </c>
      <c r="I24" s="90"/>
      <c r="J24" s="188"/>
      <c r="K24" s="81">
        <v>3</v>
      </c>
      <c r="L24" s="81">
        <v>0</v>
      </c>
      <c r="M24" s="81">
        <v>19</v>
      </c>
      <c r="N24" s="91">
        <v>1</v>
      </c>
      <c r="O24" s="92">
        <v>0</v>
      </c>
      <c r="P24" s="93">
        <f>N24+O24</f>
        <v>1</v>
      </c>
      <c r="Q24" s="82">
        <f>IFERROR(P24/M24,"-")</f>
        <v>0.052631578947368</v>
      </c>
      <c r="R24" s="81">
        <v>0</v>
      </c>
      <c r="S24" s="81">
        <v>1</v>
      </c>
      <c r="T24" s="82">
        <f>IFERROR(S24/(O24+P24),"-")</f>
        <v>1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1</v>
      </c>
      <c r="BX24" s="127">
        <f>IF(P24=0,"",IF(BW24=0,"",(BW24/P24)))</f>
        <v>1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113</v>
      </c>
      <c r="C25" s="203"/>
      <c r="D25" s="203" t="s">
        <v>114</v>
      </c>
      <c r="E25" s="203" t="s">
        <v>115</v>
      </c>
      <c r="F25" s="203" t="s">
        <v>63</v>
      </c>
      <c r="G25" s="203" t="s">
        <v>109</v>
      </c>
      <c r="H25" s="90" t="s">
        <v>110</v>
      </c>
      <c r="I25" s="90"/>
      <c r="J25" s="188"/>
      <c r="K25" s="81">
        <v>7</v>
      </c>
      <c r="L25" s="81">
        <v>0</v>
      </c>
      <c r="M25" s="81">
        <v>29</v>
      </c>
      <c r="N25" s="91">
        <v>3</v>
      </c>
      <c r="O25" s="92">
        <v>0</v>
      </c>
      <c r="P25" s="93">
        <f>N25+O25</f>
        <v>3</v>
      </c>
      <c r="Q25" s="82">
        <f>IFERROR(P25/M25,"-")</f>
        <v>0.10344827586207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0.33333333333333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1</v>
      </c>
      <c r="BF25" s="113">
        <f>IF(P25=0,"",IF(BE25=0,"",(BE25/P25)))</f>
        <v>0.33333333333333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1</v>
      </c>
      <c r="BO25" s="120">
        <f>IF(P25=0,"",IF(BN25=0,"",(BN25/P25)))</f>
        <v>0.33333333333333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116</v>
      </c>
      <c r="C26" s="203"/>
      <c r="D26" s="203" t="s">
        <v>117</v>
      </c>
      <c r="E26" s="203" t="s">
        <v>118</v>
      </c>
      <c r="F26" s="203" t="s">
        <v>63</v>
      </c>
      <c r="G26" s="203" t="s">
        <v>109</v>
      </c>
      <c r="H26" s="90" t="s">
        <v>110</v>
      </c>
      <c r="I26" s="90"/>
      <c r="J26" s="188"/>
      <c r="K26" s="81">
        <v>6</v>
      </c>
      <c r="L26" s="81">
        <v>0</v>
      </c>
      <c r="M26" s="81">
        <v>27</v>
      </c>
      <c r="N26" s="91">
        <v>3</v>
      </c>
      <c r="O26" s="92">
        <v>0</v>
      </c>
      <c r="P26" s="93">
        <f>N26+O26</f>
        <v>3</v>
      </c>
      <c r="Q26" s="82">
        <f>IFERROR(P26/M26,"-")</f>
        <v>0.11111111111111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1</v>
      </c>
      <c r="W26" s="82">
        <f>IF(P26=0,"-",V26/P26)</f>
        <v>0.33333333333333</v>
      </c>
      <c r="X26" s="186">
        <v>3000</v>
      </c>
      <c r="Y26" s="187">
        <f>IFERROR(X26/P26,"-")</f>
        <v>1000</v>
      </c>
      <c r="Z26" s="187">
        <f>IFERROR(X26/V26,"-")</f>
        <v>3000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0.33333333333333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1</v>
      </c>
      <c r="BO26" s="120">
        <f>IF(P26=0,"",IF(BN26=0,"",(BN26/P26)))</f>
        <v>0.33333333333333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0.33333333333333</v>
      </c>
      <c r="BY26" s="128">
        <v>1</v>
      </c>
      <c r="BZ26" s="129">
        <f>IFERROR(BY26/BW26,"-")</f>
        <v>1</v>
      </c>
      <c r="CA26" s="130">
        <v>3000</v>
      </c>
      <c r="CB26" s="131">
        <f>IFERROR(CA26/BW26,"-")</f>
        <v>3000</v>
      </c>
      <c r="CC26" s="132">
        <v>1</v>
      </c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3000</v>
      </c>
      <c r="CQ26" s="141">
        <v>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119</v>
      </c>
      <c r="C27" s="203"/>
      <c r="D27" s="203" t="s">
        <v>82</v>
      </c>
      <c r="E27" s="203" t="s">
        <v>82</v>
      </c>
      <c r="F27" s="203" t="s">
        <v>68</v>
      </c>
      <c r="G27" s="203" t="s">
        <v>120</v>
      </c>
      <c r="H27" s="90"/>
      <c r="I27" s="90"/>
      <c r="J27" s="188"/>
      <c r="K27" s="81">
        <v>64</v>
      </c>
      <c r="L27" s="81">
        <v>38</v>
      </c>
      <c r="M27" s="81">
        <v>7</v>
      </c>
      <c r="N27" s="91">
        <v>16</v>
      </c>
      <c r="O27" s="92">
        <v>0</v>
      </c>
      <c r="P27" s="93">
        <f>N27+O27</f>
        <v>16</v>
      </c>
      <c r="Q27" s="82">
        <f>IFERROR(P27/M27,"-")</f>
        <v>2.2857142857143</v>
      </c>
      <c r="R27" s="81">
        <v>9</v>
      </c>
      <c r="S27" s="81">
        <v>5</v>
      </c>
      <c r="T27" s="82">
        <f>IFERROR(S27/(O27+P27),"-")</f>
        <v>0.3125</v>
      </c>
      <c r="U27" s="182"/>
      <c r="V27" s="84">
        <v>8</v>
      </c>
      <c r="W27" s="82">
        <f>IF(P27=0,"-",V27/P27)</f>
        <v>0.5</v>
      </c>
      <c r="X27" s="186">
        <v>404000</v>
      </c>
      <c r="Y27" s="187">
        <f>IFERROR(X27/P27,"-")</f>
        <v>25250</v>
      </c>
      <c r="Z27" s="187">
        <f>IFERROR(X27/V27,"-")</f>
        <v>50500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7</v>
      </c>
      <c r="BO27" s="120">
        <f>IF(P27=0,"",IF(BN27=0,"",(BN27/P27)))</f>
        <v>0.4375</v>
      </c>
      <c r="BP27" s="121">
        <v>3</v>
      </c>
      <c r="BQ27" s="122">
        <f>IFERROR(BP27/BN27,"-")</f>
        <v>0.42857142857143</v>
      </c>
      <c r="BR27" s="123">
        <v>93000</v>
      </c>
      <c r="BS27" s="124">
        <f>IFERROR(BR27/BN27,"-")</f>
        <v>13285.714285714</v>
      </c>
      <c r="BT27" s="125"/>
      <c r="BU27" s="125"/>
      <c r="BV27" s="125">
        <v>3</v>
      </c>
      <c r="BW27" s="126">
        <v>8</v>
      </c>
      <c r="BX27" s="127">
        <f>IF(P27=0,"",IF(BW27=0,"",(BW27/P27)))</f>
        <v>0.5</v>
      </c>
      <c r="BY27" s="128">
        <v>4</v>
      </c>
      <c r="BZ27" s="129">
        <f>IFERROR(BY27/BW27,"-")</f>
        <v>0.5</v>
      </c>
      <c r="CA27" s="130">
        <v>254000</v>
      </c>
      <c r="CB27" s="131">
        <f>IFERROR(CA27/BW27,"-")</f>
        <v>31750</v>
      </c>
      <c r="CC27" s="132"/>
      <c r="CD27" s="132">
        <v>1</v>
      </c>
      <c r="CE27" s="132">
        <v>3</v>
      </c>
      <c r="CF27" s="133">
        <v>1</v>
      </c>
      <c r="CG27" s="134">
        <f>IF(P27=0,"",IF(CF27=0,"",(CF27/P27)))</f>
        <v>0.0625</v>
      </c>
      <c r="CH27" s="135">
        <v>1</v>
      </c>
      <c r="CI27" s="136">
        <f>IFERROR(CH27/CF27,"-")</f>
        <v>1</v>
      </c>
      <c r="CJ27" s="137">
        <v>57000</v>
      </c>
      <c r="CK27" s="138">
        <f>IFERROR(CJ27/CF27,"-")</f>
        <v>57000</v>
      </c>
      <c r="CL27" s="139"/>
      <c r="CM27" s="139"/>
      <c r="CN27" s="139">
        <v>1</v>
      </c>
      <c r="CO27" s="140">
        <v>8</v>
      </c>
      <c r="CP27" s="141">
        <v>404000</v>
      </c>
      <c r="CQ27" s="141">
        <v>113000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30"/>
      <c r="B28" s="87"/>
      <c r="C28" s="88"/>
      <c r="D28" s="88"/>
      <c r="E28" s="88"/>
      <c r="F28" s="89"/>
      <c r="G28" s="90"/>
      <c r="H28" s="90"/>
      <c r="I28" s="90"/>
      <c r="J28" s="192"/>
      <c r="K28" s="34"/>
      <c r="L28" s="34"/>
      <c r="M28" s="31"/>
      <c r="N28" s="23"/>
      <c r="O28" s="23"/>
      <c r="P28" s="23"/>
      <c r="Q28" s="33"/>
      <c r="R28" s="32"/>
      <c r="S28" s="23"/>
      <c r="T28" s="32"/>
      <c r="U28" s="183"/>
      <c r="V28" s="25"/>
      <c r="W28" s="25"/>
      <c r="X28" s="189"/>
      <c r="Y28" s="189"/>
      <c r="Z28" s="189"/>
      <c r="AA28" s="189"/>
      <c r="AB28" s="33"/>
      <c r="AC28" s="59"/>
      <c r="AD28" s="63"/>
      <c r="AE28" s="64"/>
      <c r="AF28" s="63"/>
      <c r="AG28" s="67"/>
      <c r="AH28" s="68"/>
      <c r="AI28" s="69"/>
      <c r="AJ28" s="70"/>
      <c r="AK28" s="70"/>
      <c r="AL28" s="70"/>
      <c r="AM28" s="63"/>
      <c r="AN28" s="64"/>
      <c r="AO28" s="63"/>
      <c r="AP28" s="67"/>
      <c r="AQ28" s="68"/>
      <c r="AR28" s="69"/>
      <c r="AS28" s="70"/>
      <c r="AT28" s="70"/>
      <c r="AU28" s="70"/>
      <c r="AV28" s="63"/>
      <c r="AW28" s="64"/>
      <c r="AX28" s="63"/>
      <c r="AY28" s="67"/>
      <c r="AZ28" s="68"/>
      <c r="BA28" s="69"/>
      <c r="BB28" s="70"/>
      <c r="BC28" s="70"/>
      <c r="BD28" s="70"/>
      <c r="BE28" s="63"/>
      <c r="BF28" s="64"/>
      <c r="BG28" s="63"/>
      <c r="BH28" s="67"/>
      <c r="BI28" s="68"/>
      <c r="BJ28" s="69"/>
      <c r="BK28" s="70"/>
      <c r="BL28" s="70"/>
      <c r="BM28" s="70"/>
      <c r="BN28" s="65"/>
      <c r="BO28" s="66"/>
      <c r="BP28" s="63"/>
      <c r="BQ28" s="67"/>
      <c r="BR28" s="68"/>
      <c r="BS28" s="69"/>
      <c r="BT28" s="70"/>
      <c r="BU28" s="70"/>
      <c r="BV28" s="70"/>
      <c r="BW28" s="65"/>
      <c r="BX28" s="66"/>
      <c r="BY28" s="63"/>
      <c r="BZ28" s="67"/>
      <c r="CA28" s="68"/>
      <c r="CB28" s="69"/>
      <c r="CC28" s="70"/>
      <c r="CD28" s="70"/>
      <c r="CE28" s="70"/>
      <c r="CF28" s="65"/>
      <c r="CG28" s="66"/>
      <c r="CH28" s="63"/>
      <c r="CI28" s="67"/>
      <c r="CJ28" s="68"/>
      <c r="CK28" s="69"/>
      <c r="CL28" s="70"/>
      <c r="CM28" s="70"/>
      <c r="CN28" s="70"/>
      <c r="CO28" s="71"/>
      <c r="CP28" s="68"/>
      <c r="CQ28" s="68"/>
      <c r="CR28" s="68"/>
      <c r="CS28" s="72"/>
    </row>
    <row r="29" spans="1:98">
      <c r="A29" s="30"/>
      <c r="B29" s="37"/>
      <c r="C29" s="21"/>
      <c r="D29" s="21"/>
      <c r="E29" s="21"/>
      <c r="F29" s="22"/>
      <c r="G29" s="36"/>
      <c r="H29" s="36"/>
      <c r="I29" s="75"/>
      <c r="J29" s="193"/>
      <c r="K29" s="34"/>
      <c r="L29" s="34"/>
      <c r="M29" s="31"/>
      <c r="N29" s="23"/>
      <c r="O29" s="23"/>
      <c r="P29" s="23"/>
      <c r="Q29" s="33"/>
      <c r="R29" s="32"/>
      <c r="S29" s="23"/>
      <c r="T29" s="32"/>
      <c r="U29" s="183"/>
      <c r="V29" s="25"/>
      <c r="W29" s="25"/>
      <c r="X29" s="189"/>
      <c r="Y29" s="189"/>
      <c r="Z29" s="189"/>
      <c r="AA29" s="189"/>
      <c r="AB29" s="33"/>
      <c r="AC29" s="61"/>
      <c r="AD29" s="63"/>
      <c r="AE29" s="64"/>
      <c r="AF29" s="63"/>
      <c r="AG29" s="67"/>
      <c r="AH29" s="68"/>
      <c r="AI29" s="69"/>
      <c r="AJ29" s="70"/>
      <c r="AK29" s="70"/>
      <c r="AL29" s="70"/>
      <c r="AM29" s="63"/>
      <c r="AN29" s="64"/>
      <c r="AO29" s="63"/>
      <c r="AP29" s="67"/>
      <c r="AQ29" s="68"/>
      <c r="AR29" s="69"/>
      <c r="AS29" s="70"/>
      <c r="AT29" s="70"/>
      <c r="AU29" s="70"/>
      <c r="AV29" s="63"/>
      <c r="AW29" s="64"/>
      <c r="AX29" s="63"/>
      <c r="AY29" s="67"/>
      <c r="AZ29" s="68"/>
      <c r="BA29" s="69"/>
      <c r="BB29" s="70"/>
      <c r="BC29" s="70"/>
      <c r="BD29" s="70"/>
      <c r="BE29" s="63"/>
      <c r="BF29" s="64"/>
      <c r="BG29" s="63"/>
      <c r="BH29" s="67"/>
      <c r="BI29" s="68"/>
      <c r="BJ29" s="69"/>
      <c r="BK29" s="70"/>
      <c r="BL29" s="70"/>
      <c r="BM29" s="70"/>
      <c r="BN29" s="65"/>
      <c r="BO29" s="66"/>
      <c r="BP29" s="63"/>
      <c r="BQ29" s="67"/>
      <c r="BR29" s="68"/>
      <c r="BS29" s="69"/>
      <c r="BT29" s="70"/>
      <c r="BU29" s="70"/>
      <c r="BV29" s="70"/>
      <c r="BW29" s="65"/>
      <c r="BX29" s="66"/>
      <c r="BY29" s="63"/>
      <c r="BZ29" s="67"/>
      <c r="CA29" s="68"/>
      <c r="CB29" s="69"/>
      <c r="CC29" s="70"/>
      <c r="CD29" s="70"/>
      <c r="CE29" s="70"/>
      <c r="CF29" s="65"/>
      <c r="CG29" s="66"/>
      <c r="CH29" s="63"/>
      <c r="CI29" s="67"/>
      <c r="CJ29" s="68"/>
      <c r="CK29" s="69"/>
      <c r="CL29" s="70"/>
      <c r="CM29" s="70"/>
      <c r="CN29" s="70"/>
      <c r="CO29" s="71"/>
      <c r="CP29" s="68"/>
      <c r="CQ29" s="68"/>
      <c r="CR29" s="68"/>
      <c r="CS29" s="72"/>
    </row>
    <row r="30" spans="1:98">
      <c r="A30" s="19">
        <f>AB30</f>
        <v>1.5073929411765</v>
      </c>
      <c r="B30" s="39"/>
      <c r="C30" s="39"/>
      <c r="D30" s="39"/>
      <c r="E30" s="39"/>
      <c r="F30" s="39"/>
      <c r="G30" s="40" t="s">
        <v>121</v>
      </c>
      <c r="H30" s="40"/>
      <c r="I30" s="40"/>
      <c r="J30" s="190">
        <f>SUM(J6:J29)</f>
        <v>1700000</v>
      </c>
      <c r="K30" s="41">
        <f>SUM(K6:K29)</f>
        <v>580</v>
      </c>
      <c r="L30" s="41">
        <f>SUM(L6:L29)</f>
        <v>290</v>
      </c>
      <c r="M30" s="41">
        <f>SUM(M6:M29)</f>
        <v>810</v>
      </c>
      <c r="N30" s="41">
        <f>SUM(N6:N29)</f>
        <v>135</v>
      </c>
      <c r="O30" s="41">
        <f>SUM(O6:O29)</f>
        <v>0</v>
      </c>
      <c r="P30" s="41">
        <f>SUM(P6:P29)</f>
        <v>135</v>
      </c>
      <c r="Q30" s="42">
        <f>IFERROR(P30/M30,"-")</f>
        <v>0.16666666666667</v>
      </c>
      <c r="R30" s="78">
        <f>SUM(R6:R29)</f>
        <v>57</v>
      </c>
      <c r="S30" s="78">
        <f>SUM(S6:S29)</f>
        <v>31</v>
      </c>
      <c r="T30" s="42">
        <f>IFERROR(R30/P30,"-")</f>
        <v>0.42222222222222</v>
      </c>
      <c r="U30" s="184">
        <f>IFERROR(J30/P30,"-")</f>
        <v>12592.592592593</v>
      </c>
      <c r="V30" s="44">
        <f>SUM(V6:V29)</f>
        <v>47</v>
      </c>
      <c r="W30" s="42">
        <f>IFERROR(V30/P30,"-")</f>
        <v>0.34814814814815</v>
      </c>
      <c r="X30" s="190">
        <f>SUM(X6:X29)</f>
        <v>2562568</v>
      </c>
      <c r="Y30" s="190">
        <f>IFERROR(X30/P30,"-")</f>
        <v>18981.985185185</v>
      </c>
      <c r="Z30" s="190">
        <f>IFERROR(X30/V30,"-")</f>
        <v>54522.723404255</v>
      </c>
      <c r="AA30" s="190">
        <f>X30-J30</f>
        <v>862568</v>
      </c>
      <c r="AB30" s="47">
        <f>X30/J30</f>
        <v>1.5073929411765</v>
      </c>
      <c r="AC30" s="60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  <mergeCell ref="A12:A19"/>
    <mergeCell ref="J12:J19"/>
    <mergeCell ref="U12:U19"/>
    <mergeCell ref="AA12:AA19"/>
    <mergeCell ref="AB12:AB19"/>
    <mergeCell ref="A20:A22"/>
    <mergeCell ref="J20:J22"/>
    <mergeCell ref="U20:U22"/>
    <mergeCell ref="AA20:AA22"/>
    <mergeCell ref="AB20:AB22"/>
    <mergeCell ref="A23:A27"/>
    <mergeCell ref="J23:J27"/>
    <mergeCell ref="U23:U27"/>
    <mergeCell ref="AA23:AA27"/>
    <mergeCell ref="AB23:AB2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