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<sst xmlns="http://schemas.openxmlformats.org/spreadsheetml/2006/main" uniqueCount="164">
  <si>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</si>
  <si>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</si>
  <si>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</si>
  <si>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</si>
  <si>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</si>
  <si>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</si>
  <si>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</si>
  <si>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</si>
  <si>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</si>
  <si>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</si>
  <si>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</si>
  <si>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</si>
  <si>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</si>
  <si>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</si>
  <si>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</si>
  <si>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</si>
  <si>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</si>
  <si>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</si>
  <si>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</si>
  <si>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</si>
  <si>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</si>
  <si>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</si>
  <si>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</si>
  <si>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</si>
  <si>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</si>
  <si>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</si>
  <si>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</si>
  <si>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</si>
  <si>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</si>
  <si>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</si>
  <si>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</si>
  <si>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</si>
  <si>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</si>
  <si>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</si>
  <si>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</si>
  <si>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</si>
  <si>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</si>
  <si>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</si>
  <si>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</si>
  <si>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</si>
  <si>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</si>
  <si>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</si>
  <si>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</si>
  <si>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</si>
  <si>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</si>
  <si>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</si>
  <si>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</si>
  <si>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</si>
  <si>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</si>
  <si>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</si>
  <si>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</si>
  <si>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</si>
  <si>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</si>
  <si>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</si>
  <si>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</si>
  <si>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</si>
  <si>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</si>
  <si>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</si>
  <si>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</si>
  <si>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</si>
  <si>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sd915</t>
  </si>
  <si>
    <t>※コットン版キャッチ変え18</t>
  </si>
  <si>
    <t>「S級熟女から逆指名」新堂さん写真</t>
  </si>
  <si>
    <t>lp02</t>
  </si>
  <si>
    <t>スポニチ関東</t>
  </si>
  <si>
    <t>4C終面全5段</t>
  </si>
  <si>
    <t>1月07日(月)</t>
  </si>
  <si>
    <t>sd916</t>
  </si>
  <si>
    <t>スポニチ関西</t>
  </si>
  <si>
    <t>1月04日(金)</t>
  </si>
  <si>
    <t>sd917</t>
  </si>
  <si>
    <t>スポニチ西部</t>
  </si>
  <si>
    <t>1月05日(土)</t>
  </si>
  <si>
    <t>sd918</t>
  </si>
  <si>
    <t>スポニチ北海道</t>
  </si>
  <si>
    <t>sd919</t>
  </si>
  <si>
    <t>※コットン版キャッチ変え18 (空電共通)</t>
  </si>
  <si>
    <t>「S級熟女から逆指名」新堂さん写真 (空電共通)</t>
  </si>
  <si>
    <t>空電</t>
  </si>
  <si>
    <t>空電 (共通)</t>
  </si>
  <si>
    <t>sd920</t>
  </si>
  <si>
    <t>サンスポ関東</t>
  </si>
  <si>
    <t>1月19日(土)</t>
  </si>
  <si>
    <t>sd921</t>
  </si>
  <si>
    <t>sd922</t>
  </si>
  <si>
    <t>★女性からナンパしてほしい版風</t>
  </si>
  <si>
    <t>「女性からご飯に誘われる。男性はyesかnoか返事するだけ」</t>
  </si>
  <si>
    <t>全5段</t>
  </si>
  <si>
    <t>1月14日(月)</t>
  </si>
  <si>
    <t>sd923</t>
  </si>
  <si>
    <t>sd924</t>
  </si>
  <si>
    <t>サンスポ関西</t>
  </si>
  <si>
    <t>1月27日(日)</t>
  </si>
  <si>
    <t>sd925</t>
  </si>
  <si>
    <t>sd926</t>
  </si>
  <si>
    <t>※「S級熟女から逆指名」</t>
  </si>
  <si>
    <t>半2段つかみ10段保証</t>
  </si>
  <si>
    <t>10段保証</t>
  </si>
  <si>
    <t>sd927</t>
  </si>
  <si>
    <t>sd928</t>
  </si>
  <si>
    <t>★記事51</t>
  </si>
  <si>
    <t>「ド素人同志の男女だから思い切り楽しめる」</t>
  </si>
  <si>
    <t>デイリースポーツ関西</t>
  </si>
  <si>
    <t>半2段つかみ20段保証</t>
  </si>
  <si>
    <t>20段保証</t>
  </si>
  <si>
    <t>sd929</t>
  </si>
  <si>
    <t>★記事52</t>
  </si>
  <si>
    <t>「情報弱者になるな！知っている人はヤっている」</t>
  </si>
  <si>
    <t>sd930</t>
  </si>
  <si>
    <t>★記事53</t>
  </si>
  <si>
    <t>「50歳以上でも恋愛できるのか？その答えがこのサイトにあります！」</t>
  </si>
  <si>
    <t>sd931</t>
  </si>
  <si>
    <t>★記事54</t>
  </si>
  <si>
    <t>「私みたいなおばさんが初めてで後悔しない？」</t>
  </si>
  <si>
    <t>sd932</t>
  </si>
  <si>
    <t>(空電共通)</t>
  </si>
  <si>
    <t>sd933</t>
  </si>
  <si>
    <t>★②記事52</t>
  </si>
  <si>
    <t>スポーツ報知関東</t>
  </si>
  <si>
    <t>sd934</t>
  </si>
  <si>
    <t>★③記事53</t>
  </si>
  <si>
    <t>半3段つかみ20段保証</t>
  </si>
  <si>
    <t>sd935</t>
  </si>
  <si>
    <t>★④記事54</t>
  </si>
  <si>
    <t>「50代の私が初めてで後悔しない？」</t>
  </si>
  <si>
    <t>半5段つかみ20段保証</t>
  </si>
  <si>
    <t>sd936</t>
  </si>
  <si>
    <t>sd937</t>
  </si>
  <si>
    <t>※仕事一筋版</t>
  </si>
  <si>
    <t>半5段</t>
  </si>
  <si>
    <t>1月25日(金)</t>
  </si>
  <si>
    <t>sd938</t>
  </si>
  <si>
    <t>sd939</t>
  </si>
  <si>
    <t>※どきどき 逆指名 記事</t>
  </si>
  <si>
    <t>「女性からご飯に誘われる。男性はyesかnoか返事するだけ」新堂さん写真</t>
  </si>
  <si>
    <t>sd940</t>
  </si>
  <si>
    <t>sd941</t>
  </si>
  <si>
    <t>★C版</t>
  </si>
  <si>
    <t>「トゥギャザーする女性をゲットしようぜ！」</t>
  </si>
  <si>
    <t>ニッカン関東</t>
  </si>
  <si>
    <t>sd942</t>
  </si>
  <si>
    <t>sd943</t>
  </si>
  <si>
    <t>★①女性からナンパしてほしい</t>
  </si>
  <si>
    <t>「もう５０代の熟女だけど、試しに付き合ってみる？」</t>
  </si>
  <si>
    <t>東スポ</t>
  </si>
  <si>
    <t>半2段金土 8回セット</t>
  </si>
  <si>
    <t>sd944</t>
  </si>
  <si>
    <t>★②C版</t>
  </si>
  <si>
    <t>「記事24」キャッチ「S級熟女から逆指名」</t>
  </si>
  <si>
    <t>sd945</t>
  </si>
  <si>
    <t>★③C版</t>
  </si>
  <si>
    <t>「記事23」キャッチ「男の夢をかなえます　</t>
  </si>
  <si>
    <t>sd946</t>
  </si>
  <si>
    <t>sd947</t>
  </si>
  <si>
    <t>1月13日(日)</t>
  </si>
  <si>
    <t>sd948</t>
  </si>
  <si>
    <t>sd949</t>
  </si>
  <si>
    <t>※伊Zoo版</t>
  </si>
  <si>
    <t>1月20日(日)</t>
  </si>
  <si>
    <t>sd950</t>
  </si>
  <si>
    <t>sd951</t>
  </si>
  <si>
    <t>1月12日(土)</t>
  </si>
  <si>
    <t>sd952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</si>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</sst>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38</v>
      </c>
      <c r="D6" s="195">
        <v>2935000</v>
      </c>
      <c r="E6" s="81">
        <v>1239</v>
      </c>
      <c r="F6" s="81">
        <v>612</v>
      </c>
      <c r="G6" s="81">
        <v>1648</v>
      </c>
      <c r="H6" s="91">
        <v>274</v>
      </c>
      <c r="I6" s="92">
        <v>1</v>
      </c>
      <c r="J6" s="145">
        <f>H6+I6</f>
        <v>275</v>
      </c>
      <c r="K6" s="82">
        <f>IFERROR(J6/G6,"-")</f>
        <v>0.16686893203883</v>
      </c>
      <c r="L6" s="81">
        <v>122</v>
      </c>
      <c r="M6" s="81">
        <v>55</v>
      </c>
      <c r="N6" s="82">
        <f>IFERROR(L6/J6,"-")</f>
        <v>0.44363636363636</v>
      </c>
      <c r="O6" s="83">
        <f>IFERROR(D6/J6,"-")</f>
        <v>10672.727272727</v>
      </c>
      <c r="P6" s="84">
        <v>98</v>
      </c>
      <c r="Q6" s="82">
        <f>IFERROR(P6/J6,"-")</f>
        <v>0.35636363636364</v>
      </c>
      <c r="R6" s="200">
        <v>3835868</v>
      </c>
      <c r="S6" s="201">
        <f>IFERROR(R6/J6,"-")</f>
        <v>13948.610909091</v>
      </c>
      <c r="T6" s="201">
        <f>IFERROR(R6/P6,"-")</f>
        <v>39141.510204082</v>
      </c>
      <c r="U6" s="195">
        <f>IFERROR(R6-D6,"-")</f>
        <v>900868</v>
      </c>
      <c r="V6" s="85">
        <f>R6/D6</f>
        <v>1.306939693356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2935000</v>
      </c>
      <c r="E9" s="41">
        <f>SUM(E6:E7)</f>
        <v>1239</v>
      </c>
      <c r="F9" s="41">
        <f>SUM(F6:F7)</f>
        <v>612</v>
      </c>
      <c r="G9" s="41">
        <f>SUM(G6:G7)</f>
        <v>1648</v>
      </c>
      <c r="H9" s="41">
        <f>SUM(H6:H7)</f>
        <v>274</v>
      </c>
      <c r="I9" s="41">
        <f>SUM(I6:I7)</f>
        <v>1</v>
      </c>
      <c r="J9" s="41">
        <f>SUM(J6:J7)</f>
        <v>275</v>
      </c>
      <c r="K9" s="42">
        <f>IFERROR(J9/G9,"-")</f>
        <v>0.16686893203883</v>
      </c>
      <c r="L9" s="78">
        <f>SUM(L6:L7)</f>
        <v>122</v>
      </c>
      <c r="M9" s="78">
        <f>SUM(M6:M7)</f>
        <v>55</v>
      </c>
      <c r="N9" s="42">
        <f>IFERROR(L9/J9,"-")</f>
        <v>0.44363636363636</v>
      </c>
      <c r="O9" s="43">
        <f>IFERROR(D9/J9,"-")</f>
        <v>10672.727272727</v>
      </c>
      <c r="P9" s="44">
        <f>SUM(P6:P7)</f>
        <v>98</v>
      </c>
      <c r="Q9" s="42">
        <f>IFERROR(P9/J9,"-")</f>
        <v>0.35636363636364</v>
      </c>
      <c r="R9" s="45">
        <f>SUM(R6:R7)</f>
        <v>3835868</v>
      </c>
      <c r="S9" s="45">
        <f>IFERROR(R9/J9,"-")</f>
        <v>13948.610909091</v>
      </c>
      <c r="T9" s="45">
        <f>IFERROR(R9/P9,"-")</f>
        <v>39141.510204082</v>
      </c>
      <c r="U9" s="46">
        <f>SUM(U6:U7)</f>
        <v>900868</v>
      </c>
      <c r="V9" s="47">
        <f>IFERROR(R9/D9,"-")</f>
        <v>1.306939693356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0.85366857142857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700000</v>
      </c>
      <c r="K6" s="81">
        <v>14</v>
      </c>
      <c r="L6" s="81">
        <v>0</v>
      </c>
      <c r="M6" s="81">
        <v>48</v>
      </c>
      <c r="N6" s="91">
        <v>6</v>
      </c>
      <c r="O6" s="92">
        <v>0</v>
      </c>
      <c r="P6" s="93">
        <f>N6+O6</f>
        <v>6</v>
      </c>
      <c r="Q6" s="82">
        <f>IFERROR(P6/M6,"-")</f>
        <v>0.125</v>
      </c>
      <c r="R6" s="81">
        <v>1</v>
      </c>
      <c r="S6" s="81">
        <v>1</v>
      </c>
      <c r="T6" s="82">
        <f>IFERROR(S6/(O6+P6),"-")</f>
        <v>0.16666666666667</v>
      </c>
      <c r="U6" s="182">
        <f>IFERROR(J6/SUM(P6:P10),"-")</f>
        <v>15909.090909091</v>
      </c>
      <c r="V6" s="84">
        <v>3</v>
      </c>
      <c r="W6" s="82">
        <f>IF(P6=0,"-",V6/P6)</f>
        <v>0.5</v>
      </c>
      <c r="X6" s="186">
        <v>11000</v>
      </c>
      <c r="Y6" s="187">
        <f>IFERROR(X6/P6,"-")</f>
        <v>1833.3333333333</v>
      </c>
      <c r="Z6" s="187">
        <f>IFERROR(X6/V6,"-")</f>
        <v>3666.6666666667</v>
      </c>
      <c r="AA6" s="188">
        <f>SUM(X6:X10)-SUM(J6:J10)</f>
        <v>-102432</v>
      </c>
      <c r="AB6" s="85">
        <f>SUM(X6:X10)/SUM(J6:J10)</f>
        <v>0.85366857142857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0.5</v>
      </c>
      <c r="BG6" s="112">
        <v>3</v>
      </c>
      <c r="BH6" s="114">
        <f>IFERROR(BG6/BE6,"-")</f>
        <v>1</v>
      </c>
      <c r="BI6" s="115">
        <v>11000</v>
      </c>
      <c r="BJ6" s="116">
        <f>IFERROR(BI6/BE6,"-")</f>
        <v>3666.6666666667</v>
      </c>
      <c r="BK6" s="117">
        <v>3</v>
      </c>
      <c r="BL6" s="117"/>
      <c r="BM6" s="117"/>
      <c r="BN6" s="119">
        <v>2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11000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90" t="s">
        <v>69</v>
      </c>
      <c r="J7" s="188"/>
      <c r="K7" s="81">
        <v>9</v>
      </c>
      <c r="L7" s="81">
        <v>0</v>
      </c>
      <c r="M7" s="81">
        <v>77</v>
      </c>
      <c r="N7" s="91">
        <v>2</v>
      </c>
      <c r="O7" s="92">
        <v>0</v>
      </c>
      <c r="P7" s="93">
        <f>N7+O7</f>
        <v>2</v>
      </c>
      <c r="Q7" s="82">
        <f>IFERROR(P7/M7,"-")</f>
        <v>0.025974025974026</v>
      </c>
      <c r="R7" s="81">
        <v>2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13000</v>
      </c>
      <c r="Y7" s="187">
        <f>IFERROR(X7/P7,"-")</f>
        <v>6500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1</v>
      </c>
      <c r="BP7" s="121">
        <v>1</v>
      </c>
      <c r="BQ7" s="122">
        <f>IFERROR(BP7/BN7,"-")</f>
        <v>0.5</v>
      </c>
      <c r="BR7" s="123">
        <v>13000</v>
      </c>
      <c r="BS7" s="124">
        <f>IFERROR(BR7/BN7,"-")</f>
        <v>6500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13000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61</v>
      </c>
      <c r="E8" s="203" t="s">
        <v>62</v>
      </c>
      <c r="F8" s="203" t="s">
        <v>63</v>
      </c>
      <c r="G8" s="203" t="s">
        <v>71</v>
      </c>
      <c r="H8" s="90" t="s">
        <v>65</v>
      </c>
      <c r="I8" s="204" t="s">
        <v>72</v>
      </c>
      <c r="J8" s="188"/>
      <c r="K8" s="81">
        <v>12</v>
      </c>
      <c r="L8" s="81">
        <v>0</v>
      </c>
      <c r="M8" s="81">
        <v>31</v>
      </c>
      <c r="N8" s="91">
        <v>2</v>
      </c>
      <c r="O8" s="92">
        <v>0</v>
      </c>
      <c r="P8" s="93">
        <f>N8+O8</f>
        <v>2</v>
      </c>
      <c r="Q8" s="82">
        <f>IFERROR(P8/M8,"-")</f>
        <v>0.064516129032258</v>
      </c>
      <c r="R8" s="81">
        <v>0</v>
      </c>
      <c r="S8" s="81">
        <v>1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61</v>
      </c>
      <c r="E9" s="203" t="s">
        <v>62</v>
      </c>
      <c r="F9" s="203" t="s">
        <v>63</v>
      </c>
      <c r="G9" s="203" t="s">
        <v>74</v>
      </c>
      <c r="H9" s="90" t="s">
        <v>65</v>
      </c>
      <c r="I9" s="204" t="s">
        <v>72</v>
      </c>
      <c r="J9" s="188"/>
      <c r="K9" s="81">
        <v>4</v>
      </c>
      <c r="L9" s="81">
        <v>0</v>
      </c>
      <c r="M9" s="81">
        <v>33</v>
      </c>
      <c r="N9" s="91">
        <v>2</v>
      </c>
      <c r="O9" s="92">
        <v>0</v>
      </c>
      <c r="P9" s="93">
        <f>N9+O9</f>
        <v>2</v>
      </c>
      <c r="Q9" s="82">
        <f>IFERROR(P9/M9,"-")</f>
        <v>0.060606060606061</v>
      </c>
      <c r="R9" s="81">
        <v>0</v>
      </c>
      <c r="S9" s="81">
        <v>2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176</v>
      </c>
      <c r="L10" s="81">
        <v>118</v>
      </c>
      <c r="M10" s="81">
        <v>50</v>
      </c>
      <c r="N10" s="91">
        <v>32</v>
      </c>
      <c r="O10" s="92">
        <v>0</v>
      </c>
      <c r="P10" s="93">
        <f>N10+O10</f>
        <v>32</v>
      </c>
      <c r="Q10" s="82">
        <f>IFERROR(P10/M10,"-")</f>
        <v>0.64</v>
      </c>
      <c r="R10" s="81">
        <v>15</v>
      </c>
      <c r="S10" s="81">
        <v>3</v>
      </c>
      <c r="T10" s="82">
        <f>IFERROR(S10/(O10+P10),"-")</f>
        <v>0.09375</v>
      </c>
      <c r="U10" s="182"/>
      <c r="V10" s="84">
        <v>13</v>
      </c>
      <c r="W10" s="82">
        <f>IF(P10=0,"-",V10/P10)</f>
        <v>0.40625</v>
      </c>
      <c r="X10" s="186">
        <v>573568</v>
      </c>
      <c r="Y10" s="187">
        <f>IFERROR(X10/P10,"-")</f>
        <v>17924</v>
      </c>
      <c r="Z10" s="187">
        <f>IFERROR(X10/V10,"-")</f>
        <v>44120.615384615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0.03125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0.15625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18</v>
      </c>
      <c r="BO10" s="120">
        <f>IF(P10=0,"",IF(BN10=0,"",(BN10/P10)))</f>
        <v>0.5625</v>
      </c>
      <c r="BP10" s="121">
        <v>9</v>
      </c>
      <c r="BQ10" s="122">
        <f>IFERROR(BP10/BN10,"-")</f>
        <v>0.5</v>
      </c>
      <c r="BR10" s="123">
        <v>537000</v>
      </c>
      <c r="BS10" s="124">
        <f>IFERROR(BR10/BN10,"-")</f>
        <v>29833.333333333</v>
      </c>
      <c r="BT10" s="125">
        <v>2</v>
      </c>
      <c r="BU10" s="125">
        <v>1</v>
      </c>
      <c r="BV10" s="125">
        <v>6</v>
      </c>
      <c r="BW10" s="126">
        <v>8</v>
      </c>
      <c r="BX10" s="127">
        <f>IF(P10=0,"",IF(BW10=0,"",(BW10/P10)))</f>
        <v>0.25</v>
      </c>
      <c r="BY10" s="128">
        <v>4</v>
      </c>
      <c r="BZ10" s="129">
        <f>IFERROR(BY10/BW10,"-")</f>
        <v>0.5</v>
      </c>
      <c r="CA10" s="130">
        <v>36568</v>
      </c>
      <c r="CB10" s="131">
        <f>IFERROR(CA10/BW10,"-")</f>
        <v>4571</v>
      </c>
      <c r="CC10" s="132">
        <v>3</v>
      </c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13</v>
      </c>
      <c r="CP10" s="141">
        <v>573568</v>
      </c>
      <c r="CQ10" s="141">
        <v>251000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0.80701754385965</v>
      </c>
      <c r="B11" s="203" t="s">
        <v>80</v>
      </c>
      <c r="C11" s="203"/>
      <c r="D11" s="203" t="s">
        <v>61</v>
      </c>
      <c r="E11" s="203" t="s">
        <v>62</v>
      </c>
      <c r="F11" s="203" t="s">
        <v>63</v>
      </c>
      <c r="G11" s="203" t="s">
        <v>81</v>
      </c>
      <c r="H11" s="90" t="s">
        <v>65</v>
      </c>
      <c r="I11" s="204" t="s">
        <v>82</v>
      </c>
      <c r="J11" s="188">
        <v>570000</v>
      </c>
      <c r="K11" s="81">
        <v>21</v>
      </c>
      <c r="L11" s="81">
        <v>0</v>
      </c>
      <c r="M11" s="81">
        <v>61</v>
      </c>
      <c r="N11" s="91">
        <v>7</v>
      </c>
      <c r="O11" s="92">
        <v>0</v>
      </c>
      <c r="P11" s="93">
        <f>N11+O11</f>
        <v>7</v>
      </c>
      <c r="Q11" s="82">
        <f>IFERROR(P11/M11,"-")</f>
        <v>0.11475409836066</v>
      </c>
      <c r="R11" s="81">
        <v>0</v>
      </c>
      <c r="S11" s="81">
        <v>2</v>
      </c>
      <c r="T11" s="82">
        <f>IFERROR(S11/(O11+P11),"-")</f>
        <v>0.28571428571429</v>
      </c>
      <c r="U11" s="182">
        <f>IFERROR(J11/SUM(P11:P16),"-")</f>
        <v>15000</v>
      </c>
      <c r="V11" s="84">
        <v>1</v>
      </c>
      <c r="W11" s="82">
        <f>IF(P11=0,"-",V11/P11)</f>
        <v>0.14285714285714</v>
      </c>
      <c r="X11" s="186">
        <v>3000</v>
      </c>
      <c r="Y11" s="187">
        <f>IFERROR(X11/P11,"-")</f>
        <v>428.57142857143</v>
      </c>
      <c r="Z11" s="187">
        <f>IFERROR(X11/V11,"-")</f>
        <v>3000</v>
      </c>
      <c r="AA11" s="188">
        <f>SUM(X11:X16)-SUM(J11:J16)</f>
        <v>-110000</v>
      </c>
      <c r="AB11" s="85">
        <f>SUM(X11:X16)/SUM(J11:J16)</f>
        <v>0.80701754385965</v>
      </c>
      <c r="AC11" s="79"/>
      <c r="AD11" s="94">
        <v>1</v>
      </c>
      <c r="AE11" s="95">
        <f>IF(P11=0,"",IF(AD11=0,"",(AD11/P11)))</f>
        <v>0.14285714285714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0.57142857142857</v>
      </c>
      <c r="BG11" s="112">
        <v>1</v>
      </c>
      <c r="BH11" s="114">
        <f>IFERROR(BG11/BE11,"-")</f>
        <v>0.25</v>
      </c>
      <c r="BI11" s="115">
        <v>3000</v>
      </c>
      <c r="BJ11" s="116">
        <f>IFERROR(BI11/BE11,"-")</f>
        <v>750</v>
      </c>
      <c r="BK11" s="117">
        <v>1</v>
      </c>
      <c r="BL11" s="117"/>
      <c r="BM11" s="117"/>
      <c r="BN11" s="119">
        <v>1</v>
      </c>
      <c r="BO11" s="120">
        <f>IF(P11=0,"",IF(BN11=0,"",(BN11/P11)))</f>
        <v>0.14285714285714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0.14285714285714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61</v>
      </c>
      <c r="E12" s="203" t="s">
        <v>62</v>
      </c>
      <c r="F12" s="203" t="s">
        <v>78</v>
      </c>
      <c r="G12" s="203"/>
      <c r="H12" s="90"/>
      <c r="I12" s="90"/>
      <c r="J12" s="188"/>
      <c r="K12" s="81">
        <v>46</v>
      </c>
      <c r="L12" s="81">
        <v>29</v>
      </c>
      <c r="M12" s="81">
        <v>3</v>
      </c>
      <c r="N12" s="91">
        <v>8</v>
      </c>
      <c r="O12" s="92">
        <v>0</v>
      </c>
      <c r="P12" s="93">
        <f>N12+O12</f>
        <v>8</v>
      </c>
      <c r="Q12" s="82">
        <f>IFERROR(P12/M12,"-")</f>
        <v>2.6666666666667</v>
      </c>
      <c r="R12" s="81">
        <v>5</v>
      </c>
      <c r="S12" s="81">
        <v>2</v>
      </c>
      <c r="T12" s="82">
        <f>IFERROR(S12/(O12+P12),"-")</f>
        <v>0.25</v>
      </c>
      <c r="U12" s="182"/>
      <c r="V12" s="84">
        <v>1</v>
      </c>
      <c r="W12" s="82">
        <f>IF(P12=0,"-",V12/P12)</f>
        <v>0.125</v>
      </c>
      <c r="X12" s="186">
        <v>23000</v>
      </c>
      <c r="Y12" s="187">
        <f>IFERROR(X12/P12,"-")</f>
        <v>2875</v>
      </c>
      <c r="Z12" s="187">
        <f>IFERROR(X12/V12,"-")</f>
        <v>23000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0.125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0.125</v>
      </c>
      <c r="BP12" s="121">
        <v>1</v>
      </c>
      <c r="BQ12" s="122">
        <f>IFERROR(BP12/BN12,"-")</f>
        <v>1</v>
      </c>
      <c r="BR12" s="123">
        <v>23000</v>
      </c>
      <c r="BS12" s="124">
        <f>IFERROR(BR12/BN12,"-")</f>
        <v>23000</v>
      </c>
      <c r="BT12" s="125"/>
      <c r="BU12" s="125"/>
      <c r="BV12" s="125">
        <v>1</v>
      </c>
      <c r="BW12" s="126">
        <v>5</v>
      </c>
      <c r="BX12" s="127">
        <f>IF(P12=0,"",IF(BW12=0,"",(BW12/P12)))</f>
        <v>0.625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23000</v>
      </c>
      <c r="CQ12" s="141">
        <v>23000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63</v>
      </c>
      <c r="G13" s="203" t="s">
        <v>81</v>
      </c>
      <c r="H13" s="90" t="s">
        <v>87</v>
      </c>
      <c r="I13" s="90" t="s">
        <v>88</v>
      </c>
      <c r="J13" s="188"/>
      <c r="K13" s="81">
        <v>8</v>
      </c>
      <c r="L13" s="81">
        <v>0</v>
      </c>
      <c r="M13" s="81">
        <v>58</v>
      </c>
      <c r="N13" s="91">
        <v>4</v>
      </c>
      <c r="O13" s="92">
        <v>0</v>
      </c>
      <c r="P13" s="93">
        <f>N13+O13</f>
        <v>4</v>
      </c>
      <c r="Q13" s="82">
        <f>IFERROR(P13/M13,"-")</f>
        <v>0.068965517241379</v>
      </c>
      <c r="R13" s="81">
        <v>2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85</v>
      </c>
      <c r="E14" s="203" t="s">
        <v>86</v>
      </c>
      <c r="F14" s="203" t="s">
        <v>78</v>
      </c>
      <c r="G14" s="203"/>
      <c r="H14" s="90"/>
      <c r="I14" s="90"/>
      <c r="J14" s="188"/>
      <c r="K14" s="81">
        <v>34</v>
      </c>
      <c r="L14" s="81">
        <v>27</v>
      </c>
      <c r="M14" s="81">
        <v>1</v>
      </c>
      <c r="N14" s="91">
        <v>7</v>
      </c>
      <c r="O14" s="92">
        <v>0</v>
      </c>
      <c r="P14" s="93">
        <f>N14+O14</f>
        <v>7</v>
      </c>
      <c r="Q14" s="82">
        <f>IFERROR(P14/M14,"-")</f>
        <v>7</v>
      </c>
      <c r="R14" s="81">
        <v>1</v>
      </c>
      <c r="S14" s="81">
        <v>3</v>
      </c>
      <c r="T14" s="82">
        <f>IFERROR(S14/(O14+P14),"-")</f>
        <v>0.42857142857143</v>
      </c>
      <c r="U14" s="182"/>
      <c r="V14" s="84">
        <v>2</v>
      </c>
      <c r="W14" s="82">
        <f>IF(P14=0,"-",V14/P14)</f>
        <v>0.28571428571429</v>
      </c>
      <c r="X14" s="186">
        <v>11000</v>
      </c>
      <c r="Y14" s="187">
        <f>IFERROR(X14/P14,"-")</f>
        <v>1571.4285714286</v>
      </c>
      <c r="Z14" s="187">
        <f>IFERROR(X14/V14,"-")</f>
        <v>5500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0.28571428571429</v>
      </c>
      <c r="BG14" s="112">
        <v>1</v>
      </c>
      <c r="BH14" s="114">
        <f>IFERROR(BG14/BE14,"-")</f>
        <v>0.5</v>
      </c>
      <c r="BI14" s="115">
        <v>8000</v>
      </c>
      <c r="BJ14" s="116">
        <f>IFERROR(BI14/BE14,"-")</f>
        <v>4000</v>
      </c>
      <c r="BK14" s="117"/>
      <c r="BL14" s="117">
        <v>1</v>
      </c>
      <c r="BM14" s="117"/>
      <c r="BN14" s="119">
        <v>5</v>
      </c>
      <c r="BO14" s="120">
        <f>IF(P14=0,"",IF(BN14=0,"",(BN14/P14)))</f>
        <v>0.71428571428571</v>
      </c>
      <c r="BP14" s="121">
        <v>1</v>
      </c>
      <c r="BQ14" s="122">
        <f>IFERROR(BP14/BN14,"-")</f>
        <v>0.2</v>
      </c>
      <c r="BR14" s="123">
        <v>3000</v>
      </c>
      <c r="BS14" s="124">
        <f>IFERROR(BR14/BN14,"-")</f>
        <v>600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11000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85</v>
      </c>
      <c r="E15" s="203" t="s">
        <v>86</v>
      </c>
      <c r="F15" s="203" t="s">
        <v>63</v>
      </c>
      <c r="G15" s="203" t="s">
        <v>91</v>
      </c>
      <c r="H15" s="90" t="s">
        <v>87</v>
      </c>
      <c r="I15" s="205" t="s">
        <v>92</v>
      </c>
      <c r="J15" s="188"/>
      <c r="K15" s="81">
        <v>4</v>
      </c>
      <c r="L15" s="81">
        <v>0</v>
      </c>
      <c r="M15" s="81">
        <v>21</v>
      </c>
      <c r="N15" s="91">
        <v>2</v>
      </c>
      <c r="O15" s="92">
        <v>0</v>
      </c>
      <c r="P15" s="93">
        <f>N15+O15</f>
        <v>2</v>
      </c>
      <c r="Q15" s="82">
        <f>IFERROR(P15/M15,"-")</f>
        <v>0.095238095238095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1</v>
      </c>
      <c r="X15" s="186">
        <v>236000</v>
      </c>
      <c r="Y15" s="187">
        <f>IFERROR(X15/P15,"-")</f>
        <v>118000</v>
      </c>
      <c r="Z15" s="187">
        <f>IFERROR(X15/V15,"-")</f>
        <v>118000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>
        <v>1</v>
      </c>
      <c r="BQ15" s="122">
        <f>IFERROR(BP15/BN15,"-")</f>
        <v>1</v>
      </c>
      <c r="BR15" s="123">
        <v>3000</v>
      </c>
      <c r="BS15" s="124">
        <f>IFERROR(BR15/BN15,"-")</f>
        <v>3000</v>
      </c>
      <c r="BT15" s="125">
        <v>1</v>
      </c>
      <c r="BU15" s="125"/>
      <c r="BV15" s="125"/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233000</v>
      </c>
      <c r="CB15" s="131">
        <f>IFERROR(CA15/BW15,"-")</f>
        <v>233000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236000</v>
      </c>
      <c r="CQ15" s="141">
        <v>233000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93</v>
      </c>
      <c r="C16" s="203"/>
      <c r="D16" s="203" t="s">
        <v>85</v>
      </c>
      <c r="E16" s="203" t="s">
        <v>86</v>
      </c>
      <c r="F16" s="203" t="s">
        <v>78</v>
      </c>
      <c r="G16" s="203"/>
      <c r="H16" s="90"/>
      <c r="I16" s="90"/>
      <c r="J16" s="188"/>
      <c r="K16" s="81">
        <v>47</v>
      </c>
      <c r="L16" s="81">
        <v>32</v>
      </c>
      <c r="M16" s="81">
        <v>18</v>
      </c>
      <c r="N16" s="91">
        <v>10</v>
      </c>
      <c r="O16" s="92">
        <v>0</v>
      </c>
      <c r="P16" s="93">
        <f>N16+O16</f>
        <v>10</v>
      </c>
      <c r="Q16" s="82">
        <f>IFERROR(P16/M16,"-")</f>
        <v>0.55555555555556</v>
      </c>
      <c r="R16" s="81">
        <v>4</v>
      </c>
      <c r="S16" s="81">
        <v>3</v>
      </c>
      <c r="T16" s="82">
        <f>IFERROR(S16/(O16+P16),"-")</f>
        <v>0.3</v>
      </c>
      <c r="U16" s="182"/>
      <c r="V16" s="84">
        <v>3</v>
      </c>
      <c r="W16" s="82">
        <f>IF(P16=0,"-",V16/P16)</f>
        <v>0.3</v>
      </c>
      <c r="X16" s="186">
        <v>187000</v>
      </c>
      <c r="Y16" s="187">
        <f>IFERROR(X16/P16,"-")</f>
        <v>18700</v>
      </c>
      <c r="Z16" s="187">
        <f>IFERROR(X16/V16,"-")</f>
        <v>62333.333333333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4</v>
      </c>
      <c r="BO16" s="120">
        <f>IF(P16=0,"",IF(BN16=0,"",(BN16/P16)))</f>
        <v>0.4</v>
      </c>
      <c r="BP16" s="121">
        <v>1</v>
      </c>
      <c r="BQ16" s="122">
        <f>IFERROR(BP16/BN16,"-")</f>
        <v>0.25</v>
      </c>
      <c r="BR16" s="123">
        <v>3000</v>
      </c>
      <c r="BS16" s="124">
        <f>IFERROR(BR16/BN16,"-")</f>
        <v>750</v>
      </c>
      <c r="BT16" s="125">
        <v>1</v>
      </c>
      <c r="BU16" s="125"/>
      <c r="BV16" s="125"/>
      <c r="BW16" s="126">
        <v>4</v>
      </c>
      <c r="BX16" s="127">
        <f>IF(P16=0,"",IF(BW16=0,"",(BW16/P16)))</f>
        <v>0.4</v>
      </c>
      <c r="BY16" s="128">
        <v>2</v>
      </c>
      <c r="BZ16" s="129">
        <f>IFERROR(BY16/BW16,"-")</f>
        <v>0.5</v>
      </c>
      <c r="CA16" s="130">
        <v>184000</v>
      </c>
      <c r="CB16" s="131">
        <f>IFERROR(CA16/BW16,"-")</f>
        <v>46000</v>
      </c>
      <c r="CC16" s="132"/>
      <c r="CD16" s="132"/>
      <c r="CE16" s="132">
        <v>2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187000</v>
      </c>
      <c r="CQ16" s="141">
        <v>119000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0.516</v>
      </c>
      <c r="B17" s="203" t="s">
        <v>94</v>
      </c>
      <c r="C17" s="203"/>
      <c r="D17" s="203" t="s">
        <v>95</v>
      </c>
      <c r="E17" s="203" t="s">
        <v>95</v>
      </c>
      <c r="F17" s="203" t="s">
        <v>63</v>
      </c>
      <c r="G17" s="203" t="s">
        <v>71</v>
      </c>
      <c r="H17" s="90" t="s">
        <v>96</v>
      </c>
      <c r="I17" s="90" t="s">
        <v>97</v>
      </c>
      <c r="J17" s="188">
        <v>250000</v>
      </c>
      <c r="K17" s="81">
        <v>34</v>
      </c>
      <c r="L17" s="81">
        <v>0</v>
      </c>
      <c r="M17" s="81">
        <v>76</v>
      </c>
      <c r="N17" s="91">
        <v>9</v>
      </c>
      <c r="O17" s="92">
        <v>0</v>
      </c>
      <c r="P17" s="93">
        <f>N17+O17</f>
        <v>9</v>
      </c>
      <c r="Q17" s="82">
        <f>IFERROR(P17/M17,"-")</f>
        <v>0.11842105263158</v>
      </c>
      <c r="R17" s="81">
        <v>4</v>
      </c>
      <c r="S17" s="81">
        <v>2</v>
      </c>
      <c r="T17" s="82">
        <f>IFERROR(S17/(O17+P17),"-")</f>
        <v>0.22222222222222</v>
      </c>
      <c r="U17" s="182">
        <f>IFERROR(J17/SUM(P17:P18),"-")</f>
        <v>10869.565217391</v>
      </c>
      <c r="V17" s="84">
        <v>3</v>
      </c>
      <c r="W17" s="82">
        <f>IF(P17=0,"-",V17/P17)</f>
        <v>0.33333333333333</v>
      </c>
      <c r="X17" s="186">
        <v>38000</v>
      </c>
      <c r="Y17" s="187">
        <f>IFERROR(X17/P17,"-")</f>
        <v>4222.2222222222</v>
      </c>
      <c r="Z17" s="187">
        <f>IFERROR(X17/V17,"-")</f>
        <v>12666.666666667</v>
      </c>
      <c r="AA17" s="188">
        <f>SUM(X17:X18)-SUM(J17:J18)</f>
        <v>-121000</v>
      </c>
      <c r="AB17" s="85">
        <f>SUM(X17:X18)/SUM(J17:J18)</f>
        <v>0.516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0.11111111111111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0.11111111111111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5</v>
      </c>
      <c r="BO17" s="120">
        <f>IF(P17=0,"",IF(BN17=0,"",(BN17/P17)))</f>
        <v>0.55555555555556</v>
      </c>
      <c r="BP17" s="121">
        <v>2</v>
      </c>
      <c r="BQ17" s="122">
        <f>IFERROR(BP17/BN17,"-")</f>
        <v>0.4</v>
      </c>
      <c r="BR17" s="123">
        <v>18000</v>
      </c>
      <c r="BS17" s="124">
        <f>IFERROR(BR17/BN17,"-")</f>
        <v>3600</v>
      </c>
      <c r="BT17" s="125">
        <v>1</v>
      </c>
      <c r="BU17" s="125"/>
      <c r="BV17" s="125">
        <v>1</v>
      </c>
      <c r="BW17" s="126">
        <v>1</v>
      </c>
      <c r="BX17" s="127">
        <f>IF(P17=0,"",IF(BW17=0,"",(BW17/P17)))</f>
        <v>0.11111111111111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0.11111111111111</v>
      </c>
      <c r="CH17" s="135">
        <v>1</v>
      </c>
      <c r="CI17" s="136">
        <f>IFERROR(CH17/CF17,"-")</f>
        <v>1</v>
      </c>
      <c r="CJ17" s="137">
        <v>20000</v>
      </c>
      <c r="CK17" s="138">
        <f>IFERROR(CJ17/CF17,"-")</f>
        <v>20000</v>
      </c>
      <c r="CL17" s="139"/>
      <c r="CM17" s="139"/>
      <c r="CN17" s="139">
        <v>1</v>
      </c>
      <c r="CO17" s="140">
        <v>3</v>
      </c>
      <c r="CP17" s="141">
        <v>38000</v>
      </c>
      <c r="CQ17" s="141">
        <v>20000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95</v>
      </c>
      <c r="E18" s="203" t="s">
        <v>95</v>
      </c>
      <c r="F18" s="203" t="s">
        <v>78</v>
      </c>
      <c r="G18" s="203"/>
      <c r="H18" s="90"/>
      <c r="I18" s="90"/>
      <c r="J18" s="188"/>
      <c r="K18" s="81">
        <v>80</v>
      </c>
      <c r="L18" s="81">
        <v>50</v>
      </c>
      <c r="M18" s="81">
        <v>36</v>
      </c>
      <c r="N18" s="91">
        <v>14</v>
      </c>
      <c r="O18" s="92">
        <v>0</v>
      </c>
      <c r="P18" s="93">
        <f>N18+O18</f>
        <v>14</v>
      </c>
      <c r="Q18" s="82">
        <f>IFERROR(P18/M18,"-")</f>
        <v>0.38888888888889</v>
      </c>
      <c r="R18" s="81">
        <v>9</v>
      </c>
      <c r="S18" s="81">
        <v>3</v>
      </c>
      <c r="T18" s="82">
        <f>IFERROR(S18/(O18+P18),"-")</f>
        <v>0.21428571428571</v>
      </c>
      <c r="U18" s="182"/>
      <c r="V18" s="84">
        <v>5</v>
      </c>
      <c r="W18" s="82">
        <f>IF(P18=0,"-",V18/P18)</f>
        <v>0.35714285714286</v>
      </c>
      <c r="X18" s="186">
        <v>91000</v>
      </c>
      <c r="Y18" s="187">
        <f>IFERROR(X18/P18,"-")</f>
        <v>6500</v>
      </c>
      <c r="Z18" s="187">
        <f>IFERROR(X18/V18,"-")</f>
        <v>18200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0.071428571428571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8</v>
      </c>
      <c r="BO18" s="120">
        <f>IF(P18=0,"",IF(BN18=0,"",(BN18/P18)))</f>
        <v>0.57142857142857</v>
      </c>
      <c r="BP18" s="121">
        <v>3</v>
      </c>
      <c r="BQ18" s="122">
        <f>IFERROR(BP18/BN18,"-")</f>
        <v>0.375</v>
      </c>
      <c r="BR18" s="123">
        <v>11000</v>
      </c>
      <c r="BS18" s="124">
        <f>IFERROR(BR18/BN18,"-")</f>
        <v>1375</v>
      </c>
      <c r="BT18" s="125">
        <v>3</v>
      </c>
      <c r="BU18" s="125"/>
      <c r="BV18" s="125"/>
      <c r="BW18" s="126">
        <v>5</v>
      </c>
      <c r="BX18" s="127">
        <f>IF(P18=0,"",IF(BW18=0,"",(BW18/P18)))</f>
        <v>0.35714285714286</v>
      </c>
      <c r="BY18" s="128">
        <v>2</v>
      </c>
      <c r="BZ18" s="129">
        <f>IFERROR(BY18/BW18,"-")</f>
        <v>0.4</v>
      </c>
      <c r="CA18" s="130">
        <v>80000</v>
      </c>
      <c r="CB18" s="131">
        <f>IFERROR(CA18/BW18,"-")</f>
        <v>16000</v>
      </c>
      <c r="CC18" s="132"/>
      <c r="CD18" s="132"/>
      <c r="CE18" s="132">
        <v>2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5</v>
      </c>
      <c r="CP18" s="141">
        <v>91000</v>
      </c>
      <c r="CQ18" s="141">
        <v>41000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1.23</v>
      </c>
      <c r="B19" s="203" t="s">
        <v>99</v>
      </c>
      <c r="C19" s="203"/>
      <c r="D19" s="203" t="s">
        <v>100</v>
      </c>
      <c r="E19" s="203" t="s">
        <v>101</v>
      </c>
      <c r="F19" s="203" t="s">
        <v>63</v>
      </c>
      <c r="G19" s="203" t="s">
        <v>102</v>
      </c>
      <c r="H19" s="90" t="s">
        <v>103</v>
      </c>
      <c r="I19" s="90" t="s">
        <v>104</v>
      </c>
      <c r="J19" s="188">
        <v>300000</v>
      </c>
      <c r="K19" s="81">
        <v>6</v>
      </c>
      <c r="L19" s="81">
        <v>0</v>
      </c>
      <c r="M19" s="81">
        <v>77</v>
      </c>
      <c r="N19" s="91">
        <v>2</v>
      </c>
      <c r="O19" s="92">
        <v>0</v>
      </c>
      <c r="P19" s="93">
        <f>N19+O19</f>
        <v>2</v>
      </c>
      <c r="Q19" s="82">
        <f>IFERROR(P19/M19,"-")</f>
        <v>0.025974025974026</v>
      </c>
      <c r="R19" s="81">
        <v>0</v>
      </c>
      <c r="S19" s="81">
        <v>2</v>
      </c>
      <c r="T19" s="82">
        <f>IFERROR(S19/(O19+P19),"-")</f>
        <v>1</v>
      </c>
      <c r="U19" s="182">
        <f>IFERROR(J19/SUM(P19:P23),"-")</f>
        <v>7142.8571428571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SUM(X19:X23)-SUM(J19:J23)</f>
        <v>69000</v>
      </c>
      <c r="AB19" s="85">
        <f>SUM(X19:X23)/SUM(J19:J23)</f>
        <v>1.23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106</v>
      </c>
      <c r="E20" s="203" t="s">
        <v>107</v>
      </c>
      <c r="F20" s="203" t="s">
        <v>63</v>
      </c>
      <c r="G20" s="203"/>
      <c r="H20" s="90" t="s">
        <v>103</v>
      </c>
      <c r="I20" s="90"/>
      <c r="J20" s="188"/>
      <c r="K20" s="81">
        <v>20</v>
      </c>
      <c r="L20" s="81">
        <v>0</v>
      </c>
      <c r="M20" s="81">
        <v>95</v>
      </c>
      <c r="N20" s="91">
        <v>6</v>
      </c>
      <c r="O20" s="92">
        <v>0</v>
      </c>
      <c r="P20" s="93">
        <f>N20+O20</f>
        <v>6</v>
      </c>
      <c r="Q20" s="82">
        <f>IFERROR(P20/M20,"-")</f>
        <v>0.063157894736842</v>
      </c>
      <c r="R20" s="81">
        <v>2</v>
      </c>
      <c r="S20" s="81">
        <v>2</v>
      </c>
      <c r="T20" s="82">
        <f>IFERROR(S20/(O20+P20),"-")</f>
        <v>0.33333333333333</v>
      </c>
      <c r="U20" s="182"/>
      <c r="V20" s="84">
        <v>4</v>
      </c>
      <c r="W20" s="82">
        <f>IF(P20=0,"-",V20/P20)</f>
        <v>0.66666666666667</v>
      </c>
      <c r="X20" s="186">
        <v>35000</v>
      </c>
      <c r="Y20" s="187">
        <f>IFERROR(X20/P20,"-")</f>
        <v>5833.3333333333</v>
      </c>
      <c r="Z20" s="187">
        <f>IFERROR(X20/V20,"-")</f>
        <v>8750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2</v>
      </c>
      <c r="AW20" s="107">
        <f>IF(P20=0,"",IF(AV20=0,"",(AV20/P20)))</f>
        <v>0.33333333333333</v>
      </c>
      <c r="AX20" s="106">
        <v>1</v>
      </c>
      <c r="AY20" s="108">
        <f>IFERROR(AX20/AV20,"-")</f>
        <v>0.5</v>
      </c>
      <c r="AZ20" s="109">
        <v>11000</v>
      </c>
      <c r="BA20" s="110">
        <f>IFERROR(AZ20/AV20,"-")</f>
        <v>5500</v>
      </c>
      <c r="BB20" s="111"/>
      <c r="BC20" s="111">
        <v>1</v>
      </c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0.16666666666667</v>
      </c>
      <c r="BP20" s="121">
        <v>1</v>
      </c>
      <c r="BQ20" s="122">
        <f>IFERROR(BP20/BN20,"-")</f>
        <v>1</v>
      </c>
      <c r="BR20" s="123">
        <v>3000</v>
      </c>
      <c r="BS20" s="124">
        <f>IFERROR(BR20/BN20,"-")</f>
        <v>3000</v>
      </c>
      <c r="BT20" s="125">
        <v>1</v>
      </c>
      <c r="BU20" s="125"/>
      <c r="BV20" s="125"/>
      <c r="BW20" s="126">
        <v>2</v>
      </c>
      <c r="BX20" s="127">
        <f>IF(P20=0,"",IF(BW20=0,"",(BW20/P20)))</f>
        <v>0.33333333333333</v>
      </c>
      <c r="BY20" s="128">
        <v>1</v>
      </c>
      <c r="BZ20" s="129">
        <f>IFERROR(BY20/BW20,"-")</f>
        <v>0.5</v>
      </c>
      <c r="CA20" s="130">
        <v>8000</v>
      </c>
      <c r="CB20" s="131">
        <f>IFERROR(CA20/BW20,"-")</f>
        <v>4000</v>
      </c>
      <c r="CC20" s="132"/>
      <c r="CD20" s="132">
        <v>1</v>
      </c>
      <c r="CE20" s="132"/>
      <c r="CF20" s="133">
        <v>1</v>
      </c>
      <c r="CG20" s="134">
        <f>IF(P20=0,"",IF(CF20=0,"",(CF20/P20)))</f>
        <v>0.16666666666667</v>
      </c>
      <c r="CH20" s="135">
        <v>1</v>
      </c>
      <c r="CI20" s="136">
        <f>IFERROR(CH20/CF20,"-")</f>
        <v>1</v>
      </c>
      <c r="CJ20" s="137">
        <v>13000</v>
      </c>
      <c r="CK20" s="138">
        <f>IFERROR(CJ20/CF20,"-")</f>
        <v>13000</v>
      </c>
      <c r="CL20" s="139"/>
      <c r="CM20" s="139"/>
      <c r="CN20" s="139">
        <v>1</v>
      </c>
      <c r="CO20" s="140">
        <v>4</v>
      </c>
      <c r="CP20" s="141">
        <v>35000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109</v>
      </c>
      <c r="E21" s="203" t="s">
        <v>110</v>
      </c>
      <c r="F21" s="203" t="s">
        <v>63</v>
      </c>
      <c r="G21" s="203"/>
      <c r="H21" s="90" t="s">
        <v>103</v>
      </c>
      <c r="I21" s="90"/>
      <c r="J21" s="188"/>
      <c r="K21" s="81">
        <v>17</v>
      </c>
      <c r="L21" s="81">
        <v>0</v>
      </c>
      <c r="M21" s="81">
        <v>79</v>
      </c>
      <c r="N21" s="91">
        <v>3</v>
      </c>
      <c r="O21" s="92">
        <v>0</v>
      </c>
      <c r="P21" s="93">
        <f>N21+O21</f>
        <v>3</v>
      </c>
      <c r="Q21" s="82">
        <f>IFERROR(P21/M21,"-")</f>
        <v>0.037974683544304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111</v>
      </c>
      <c r="C22" s="203"/>
      <c r="D22" s="203" t="s">
        <v>112</v>
      </c>
      <c r="E22" s="203" t="s">
        <v>113</v>
      </c>
      <c r="F22" s="203" t="s">
        <v>63</v>
      </c>
      <c r="G22" s="203"/>
      <c r="H22" s="90" t="s">
        <v>103</v>
      </c>
      <c r="I22" s="90"/>
      <c r="J22" s="188"/>
      <c r="K22" s="81">
        <v>18</v>
      </c>
      <c r="L22" s="81">
        <v>0</v>
      </c>
      <c r="M22" s="81">
        <v>51</v>
      </c>
      <c r="N22" s="91">
        <v>4</v>
      </c>
      <c r="O22" s="92">
        <v>0</v>
      </c>
      <c r="P22" s="93">
        <f>N22+O22</f>
        <v>4</v>
      </c>
      <c r="Q22" s="82">
        <f>IFERROR(P22/M22,"-")</f>
        <v>0.07843137254902</v>
      </c>
      <c r="R22" s="81">
        <v>1</v>
      </c>
      <c r="S22" s="81">
        <v>2</v>
      </c>
      <c r="T22" s="82">
        <f>IFERROR(S22/(O22+P22),"-")</f>
        <v>0.5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114</v>
      </c>
      <c r="C23" s="203"/>
      <c r="D23" s="203" t="s">
        <v>115</v>
      </c>
      <c r="E23" s="203" t="s">
        <v>115</v>
      </c>
      <c r="F23" s="203" t="s">
        <v>78</v>
      </c>
      <c r="G23" s="203"/>
      <c r="H23" s="90"/>
      <c r="I23" s="90"/>
      <c r="J23" s="188"/>
      <c r="K23" s="81">
        <v>198</v>
      </c>
      <c r="L23" s="81">
        <v>121</v>
      </c>
      <c r="M23" s="81">
        <v>42</v>
      </c>
      <c r="N23" s="91">
        <v>27</v>
      </c>
      <c r="O23" s="92">
        <v>0</v>
      </c>
      <c r="P23" s="93">
        <f>N23+O23</f>
        <v>27</v>
      </c>
      <c r="Q23" s="82">
        <f>IFERROR(P23/M23,"-")</f>
        <v>0.64285714285714</v>
      </c>
      <c r="R23" s="81">
        <v>13</v>
      </c>
      <c r="S23" s="81">
        <v>3</v>
      </c>
      <c r="T23" s="82">
        <f>IFERROR(S23/(O23+P23),"-")</f>
        <v>0.11111111111111</v>
      </c>
      <c r="U23" s="182"/>
      <c r="V23" s="84">
        <v>10</v>
      </c>
      <c r="W23" s="82">
        <f>IF(P23=0,"-",V23/P23)</f>
        <v>0.37037037037037</v>
      </c>
      <c r="X23" s="186">
        <v>334000</v>
      </c>
      <c r="Y23" s="187">
        <f>IFERROR(X23/P23,"-")</f>
        <v>12370.37037037</v>
      </c>
      <c r="Z23" s="187">
        <f>IFERROR(X23/V23,"-")</f>
        <v>33400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2</v>
      </c>
      <c r="AW23" s="107">
        <f>IF(P23=0,"",IF(AV23=0,"",(AV23/P23)))</f>
        <v>0.074074074074074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4</v>
      </c>
      <c r="BF23" s="113">
        <f>IF(P23=0,"",IF(BE23=0,"",(BE23/P23)))</f>
        <v>0.14814814814815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13</v>
      </c>
      <c r="BO23" s="120">
        <f>IF(P23=0,"",IF(BN23=0,"",(BN23/P23)))</f>
        <v>0.48148148148148</v>
      </c>
      <c r="BP23" s="121">
        <v>5</v>
      </c>
      <c r="BQ23" s="122">
        <f>IFERROR(BP23/BN23,"-")</f>
        <v>0.38461538461538</v>
      </c>
      <c r="BR23" s="123">
        <v>146000</v>
      </c>
      <c r="BS23" s="124">
        <f>IFERROR(BR23/BN23,"-")</f>
        <v>11230.769230769</v>
      </c>
      <c r="BT23" s="125">
        <v>3</v>
      </c>
      <c r="BU23" s="125">
        <v>1</v>
      </c>
      <c r="BV23" s="125">
        <v>1</v>
      </c>
      <c r="BW23" s="126">
        <v>6</v>
      </c>
      <c r="BX23" s="127">
        <f>IF(P23=0,"",IF(BW23=0,"",(BW23/P23)))</f>
        <v>0.22222222222222</v>
      </c>
      <c r="BY23" s="128">
        <v>3</v>
      </c>
      <c r="BZ23" s="129">
        <f>IFERROR(BY23/BW23,"-")</f>
        <v>0.5</v>
      </c>
      <c r="CA23" s="130">
        <v>160000</v>
      </c>
      <c r="CB23" s="131">
        <f>IFERROR(CA23/BW23,"-")</f>
        <v>26666.666666667</v>
      </c>
      <c r="CC23" s="132">
        <v>2</v>
      </c>
      <c r="CD23" s="132"/>
      <c r="CE23" s="132">
        <v>1</v>
      </c>
      <c r="CF23" s="133">
        <v>2</v>
      </c>
      <c r="CG23" s="134">
        <f>IF(P23=0,"",IF(CF23=0,"",(CF23/P23)))</f>
        <v>0.074074074074074</v>
      </c>
      <c r="CH23" s="135">
        <v>2</v>
      </c>
      <c r="CI23" s="136">
        <f>IFERROR(CH23/CF23,"-")</f>
        <v>1</v>
      </c>
      <c r="CJ23" s="137">
        <v>28000</v>
      </c>
      <c r="CK23" s="138">
        <f>IFERROR(CJ23/CF23,"-")</f>
        <v>14000</v>
      </c>
      <c r="CL23" s="139"/>
      <c r="CM23" s="139">
        <v>1</v>
      </c>
      <c r="CN23" s="139">
        <v>1</v>
      </c>
      <c r="CO23" s="140">
        <v>10</v>
      </c>
      <c r="CP23" s="141">
        <v>334000</v>
      </c>
      <c r="CQ23" s="141">
        <v>154000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1.2092307692308</v>
      </c>
      <c r="B24" s="203" t="s">
        <v>116</v>
      </c>
      <c r="C24" s="203"/>
      <c r="D24" s="203" t="s">
        <v>117</v>
      </c>
      <c r="E24" s="203" t="s">
        <v>107</v>
      </c>
      <c r="F24" s="203" t="s">
        <v>63</v>
      </c>
      <c r="G24" s="203" t="s">
        <v>118</v>
      </c>
      <c r="H24" s="90" t="s">
        <v>103</v>
      </c>
      <c r="I24" s="90" t="s">
        <v>104</v>
      </c>
      <c r="J24" s="188">
        <v>325000</v>
      </c>
      <c r="K24" s="81">
        <v>6</v>
      </c>
      <c r="L24" s="81">
        <v>0</v>
      </c>
      <c r="M24" s="81">
        <v>25</v>
      </c>
      <c r="N24" s="91">
        <v>2</v>
      </c>
      <c r="O24" s="92">
        <v>0</v>
      </c>
      <c r="P24" s="93">
        <f>N24+O24</f>
        <v>2</v>
      </c>
      <c r="Q24" s="82">
        <f>IFERROR(P24/M24,"-")</f>
        <v>0.08</v>
      </c>
      <c r="R24" s="81">
        <v>0</v>
      </c>
      <c r="S24" s="81">
        <v>1</v>
      </c>
      <c r="T24" s="82">
        <f>IFERROR(S24/(O24+P24),"-")</f>
        <v>0.5</v>
      </c>
      <c r="U24" s="182">
        <f>IFERROR(J24/SUM(P24:P27),"-")</f>
        <v>13000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SUM(X24:X27)-SUM(J24:J27)</f>
        <v>68000</v>
      </c>
      <c r="AB24" s="85">
        <f>SUM(X24:X27)/SUM(J24:J27)</f>
        <v>1.2092307692308</v>
      </c>
      <c r="AC24" s="79"/>
      <c r="AD24" s="94">
        <v>1</v>
      </c>
      <c r="AE24" s="95">
        <f>IF(P24=0,"",IF(AD24=0,"",(AD24/P24)))</f>
        <v>0.5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119</v>
      </c>
      <c r="C25" s="203"/>
      <c r="D25" s="203" t="s">
        <v>120</v>
      </c>
      <c r="E25" s="203" t="s">
        <v>110</v>
      </c>
      <c r="F25" s="203" t="s">
        <v>63</v>
      </c>
      <c r="G25" s="203" t="s">
        <v>118</v>
      </c>
      <c r="H25" s="90" t="s">
        <v>121</v>
      </c>
      <c r="I25" s="90"/>
      <c r="J25" s="188"/>
      <c r="K25" s="81">
        <v>11</v>
      </c>
      <c r="L25" s="81">
        <v>0</v>
      </c>
      <c r="M25" s="81">
        <v>29</v>
      </c>
      <c r="N25" s="91">
        <v>4</v>
      </c>
      <c r="O25" s="92">
        <v>0</v>
      </c>
      <c r="P25" s="93">
        <f>N25+O25</f>
        <v>4</v>
      </c>
      <c r="Q25" s="82">
        <f>IFERROR(P25/M25,"-")</f>
        <v>0.13793103448276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0.25</v>
      </c>
      <c r="X25" s="186">
        <v>44000</v>
      </c>
      <c r="Y25" s="187">
        <f>IFERROR(X25/P25,"-")</f>
        <v>11000</v>
      </c>
      <c r="Z25" s="187">
        <f>IFERROR(X25/V25,"-")</f>
        <v>44000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0.25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>
        <v>1</v>
      </c>
      <c r="BQ25" s="122">
        <f>IFERROR(BP25/BN25,"-")</f>
        <v>0.5</v>
      </c>
      <c r="BR25" s="123">
        <v>44000</v>
      </c>
      <c r="BS25" s="124">
        <f>IFERROR(BR25/BN25,"-")</f>
        <v>22000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44000</v>
      </c>
      <c r="CQ25" s="141">
        <v>44000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122</v>
      </c>
      <c r="C26" s="203"/>
      <c r="D26" s="203" t="s">
        <v>123</v>
      </c>
      <c r="E26" s="203" t="s">
        <v>124</v>
      </c>
      <c r="F26" s="203" t="s">
        <v>63</v>
      </c>
      <c r="G26" s="203" t="s">
        <v>118</v>
      </c>
      <c r="H26" s="90" t="s">
        <v>125</v>
      </c>
      <c r="I26" s="90"/>
      <c r="J26" s="188"/>
      <c r="K26" s="81">
        <v>11</v>
      </c>
      <c r="L26" s="81">
        <v>0</v>
      </c>
      <c r="M26" s="81">
        <v>45</v>
      </c>
      <c r="N26" s="91">
        <v>3</v>
      </c>
      <c r="O26" s="92">
        <v>0</v>
      </c>
      <c r="P26" s="93">
        <f>N26+O26</f>
        <v>3</v>
      </c>
      <c r="Q26" s="82">
        <f>IFERROR(P26/M26,"-")</f>
        <v>0.066666666666667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126</v>
      </c>
      <c r="C27" s="203"/>
      <c r="D27" s="203" t="s">
        <v>115</v>
      </c>
      <c r="E27" s="203" t="s">
        <v>115</v>
      </c>
      <c r="F27" s="203" t="s">
        <v>78</v>
      </c>
      <c r="G27" s="203"/>
      <c r="H27" s="90"/>
      <c r="I27" s="90"/>
      <c r="J27" s="188"/>
      <c r="K27" s="81">
        <v>80</v>
      </c>
      <c r="L27" s="81">
        <v>49</v>
      </c>
      <c r="M27" s="81">
        <v>73</v>
      </c>
      <c r="N27" s="91">
        <v>16</v>
      </c>
      <c r="O27" s="92">
        <v>0</v>
      </c>
      <c r="P27" s="93">
        <f>N27+O27</f>
        <v>16</v>
      </c>
      <c r="Q27" s="82">
        <f>IFERROR(P27/M27,"-")</f>
        <v>0.21917808219178</v>
      </c>
      <c r="R27" s="81">
        <v>9</v>
      </c>
      <c r="S27" s="81">
        <v>2</v>
      </c>
      <c r="T27" s="82">
        <f>IFERROR(S27/(O27+P27),"-")</f>
        <v>0.125</v>
      </c>
      <c r="U27" s="182"/>
      <c r="V27" s="84">
        <v>9</v>
      </c>
      <c r="W27" s="82">
        <f>IF(P27=0,"-",V27/P27)</f>
        <v>0.5625</v>
      </c>
      <c r="X27" s="186">
        <v>349000</v>
      </c>
      <c r="Y27" s="187">
        <f>IFERROR(X27/P27,"-")</f>
        <v>21812.5</v>
      </c>
      <c r="Z27" s="187">
        <f>IFERROR(X27/V27,"-")</f>
        <v>38777.777777778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0.125</v>
      </c>
      <c r="BG27" s="112">
        <v>2</v>
      </c>
      <c r="BH27" s="114">
        <f>IFERROR(BG27/BE27,"-")</f>
        <v>1</v>
      </c>
      <c r="BI27" s="115">
        <v>6000</v>
      </c>
      <c r="BJ27" s="116">
        <f>IFERROR(BI27/BE27,"-")</f>
        <v>3000</v>
      </c>
      <c r="BK27" s="117">
        <v>2</v>
      </c>
      <c r="BL27" s="117"/>
      <c r="BM27" s="117"/>
      <c r="BN27" s="119">
        <v>5</v>
      </c>
      <c r="BO27" s="120">
        <f>IF(P27=0,"",IF(BN27=0,"",(BN27/P27)))</f>
        <v>0.3125</v>
      </c>
      <c r="BP27" s="121">
        <v>3</v>
      </c>
      <c r="BQ27" s="122">
        <f>IFERROR(BP27/BN27,"-")</f>
        <v>0.6</v>
      </c>
      <c r="BR27" s="123">
        <v>81000</v>
      </c>
      <c r="BS27" s="124">
        <f>IFERROR(BR27/BN27,"-")</f>
        <v>16200</v>
      </c>
      <c r="BT27" s="125">
        <v>1</v>
      </c>
      <c r="BU27" s="125">
        <v>1</v>
      </c>
      <c r="BV27" s="125">
        <v>1</v>
      </c>
      <c r="BW27" s="126">
        <v>5</v>
      </c>
      <c r="BX27" s="127">
        <f>IF(P27=0,"",IF(BW27=0,"",(BW27/P27)))</f>
        <v>0.3125</v>
      </c>
      <c r="BY27" s="128">
        <v>2</v>
      </c>
      <c r="BZ27" s="129">
        <f>IFERROR(BY27/BW27,"-")</f>
        <v>0.4</v>
      </c>
      <c r="CA27" s="130">
        <v>152000</v>
      </c>
      <c r="CB27" s="131">
        <f>IFERROR(CA27/BW27,"-")</f>
        <v>30400</v>
      </c>
      <c r="CC27" s="132">
        <v>1</v>
      </c>
      <c r="CD27" s="132"/>
      <c r="CE27" s="132">
        <v>1</v>
      </c>
      <c r="CF27" s="133">
        <v>4</v>
      </c>
      <c r="CG27" s="134">
        <f>IF(P27=0,"",IF(CF27=0,"",(CF27/P27)))</f>
        <v>0.25</v>
      </c>
      <c r="CH27" s="135">
        <v>2</v>
      </c>
      <c r="CI27" s="136">
        <f>IFERROR(CH27/CF27,"-")</f>
        <v>0.5</v>
      </c>
      <c r="CJ27" s="137">
        <v>110000</v>
      </c>
      <c r="CK27" s="138">
        <f>IFERROR(CJ27/CF27,"-")</f>
        <v>27500</v>
      </c>
      <c r="CL27" s="139">
        <v>1</v>
      </c>
      <c r="CM27" s="139"/>
      <c r="CN27" s="139">
        <v>1</v>
      </c>
      <c r="CO27" s="140">
        <v>9</v>
      </c>
      <c r="CP27" s="141">
        <v>349000</v>
      </c>
      <c r="CQ27" s="141">
        <v>147000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127</v>
      </c>
      <c r="C28" s="203"/>
      <c r="D28" s="203" t="s">
        <v>128</v>
      </c>
      <c r="E28" s="203" t="s">
        <v>128</v>
      </c>
      <c r="F28" s="203" t="s">
        <v>63</v>
      </c>
      <c r="G28" s="203" t="s">
        <v>81</v>
      </c>
      <c r="H28" s="90" t="s">
        <v>129</v>
      </c>
      <c r="I28" s="90" t="s">
        <v>130</v>
      </c>
      <c r="J28" s="188">
        <v>60000</v>
      </c>
      <c r="K28" s="81">
        <v>0</v>
      </c>
      <c r="L28" s="81">
        <v>0</v>
      </c>
      <c r="M28" s="81">
        <v>7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>
        <f>IFERROR(J28/SUM(P28:P29),"-")</f>
        <v>60000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SUM(X28:X29)-SUM(J28:J29)</f>
        <v>-60000</v>
      </c>
      <c r="AB28" s="85">
        <f>SUM(X28:X29)/SUM(J28:J29)</f>
        <v>0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131</v>
      </c>
      <c r="C29" s="203"/>
      <c r="D29" s="203" t="s">
        <v>128</v>
      </c>
      <c r="E29" s="203" t="s">
        <v>128</v>
      </c>
      <c r="F29" s="203" t="s">
        <v>78</v>
      </c>
      <c r="G29" s="203"/>
      <c r="H29" s="90"/>
      <c r="I29" s="90"/>
      <c r="J29" s="188"/>
      <c r="K29" s="81">
        <v>6</v>
      </c>
      <c r="L29" s="81">
        <v>6</v>
      </c>
      <c r="M29" s="81">
        <v>2</v>
      </c>
      <c r="N29" s="91">
        <v>1</v>
      </c>
      <c r="O29" s="92">
        <v>0</v>
      </c>
      <c r="P29" s="93">
        <f>N29+O29</f>
        <v>1</v>
      </c>
      <c r="Q29" s="82">
        <f>IFERROR(P29/M29,"-")</f>
        <v>0.5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4.8716666666667</v>
      </c>
      <c r="B30" s="203" t="s">
        <v>132</v>
      </c>
      <c r="C30" s="203"/>
      <c r="D30" s="203" t="s">
        <v>133</v>
      </c>
      <c r="E30" s="203" t="s">
        <v>134</v>
      </c>
      <c r="F30" s="203" t="s">
        <v>63</v>
      </c>
      <c r="G30" s="203" t="s">
        <v>91</v>
      </c>
      <c r="H30" s="90" t="s">
        <v>129</v>
      </c>
      <c r="I30" s="90" t="s">
        <v>130</v>
      </c>
      <c r="J30" s="188">
        <v>60000</v>
      </c>
      <c r="K30" s="81">
        <v>4</v>
      </c>
      <c r="L30" s="81">
        <v>0</v>
      </c>
      <c r="M30" s="81">
        <v>30</v>
      </c>
      <c r="N30" s="91">
        <v>1</v>
      </c>
      <c r="O30" s="92">
        <v>0</v>
      </c>
      <c r="P30" s="93">
        <f>N30+O30</f>
        <v>1</v>
      </c>
      <c r="Q30" s="82">
        <f>IFERROR(P30/M30,"-")</f>
        <v>0.033333333333333</v>
      </c>
      <c r="R30" s="81">
        <v>1</v>
      </c>
      <c r="S30" s="81">
        <v>0</v>
      </c>
      <c r="T30" s="82">
        <f>IFERROR(S30/(O30+P30),"-")</f>
        <v>0</v>
      </c>
      <c r="U30" s="182">
        <f>IFERROR(J30/SUM(P30:P31),"-")</f>
        <v>12000</v>
      </c>
      <c r="V30" s="84">
        <v>1</v>
      </c>
      <c r="W30" s="82">
        <f>IF(P30=0,"-",V30/P30)</f>
        <v>1</v>
      </c>
      <c r="X30" s="186">
        <v>113000</v>
      </c>
      <c r="Y30" s="187">
        <f>IFERROR(X30/P30,"-")</f>
        <v>113000</v>
      </c>
      <c r="Z30" s="187">
        <f>IFERROR(X30/V30,"-")</f>
        <v>113000</v>
      </c>
      <c r="AA30" s="188">
        <f>SUM(X30:X31)-SUM(J30:J31)</f>
        <v>232300</v>
      </c>
      <c r="AB30" s="85">
        <f>SUM(X30:X31)/SUM(J30:J31)</f>
        <v>4.8716666666667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1</v>
      </c>
      <c r="BG30" s="112">
        <v>1</v>
      </c>
      <c r="BH30" s="114">
        <f>IFERROR(BG30/BE30,"-")</f>
        <v>1</v>
      </c>
      <c r="BI30" s="115">
        <v>113000</v>
      </c>
      <c r="BJ30" s="116">
        <f>IFERROR(BI30/BE30,"-")</f>
        <v>113000</v>
      </c>
      <c r="BK30" s="117"/>
      <c r="BL30" s="117"/>
      <c r="BM30" s="117">
        <v>1</v>
      </c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113000</v>
      </c>
      <c r="CQ30" s="141">
        <v>113000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135</v>
      </c>
      <c r="C31" s="203"/>
      <c r="D31" s="203" t="s">
        <v>133</v>
      </c>
      <c r="E31" s="203" t="s">
        <v>134</v>
      </c>
      <c r="F31" s="203" t="s">
        <v>78</v>
      </c>
      <c r="G31" s="203"/>
      <c r="H31" s="90"/>
      <c r="I31" s="90"/>
      <c r="J31" s="188"/>
      <c r="K31" s="81">
        <v>29</v>
      </c>
      <c r="L31" s="81">
        <v>19</v>
      </c>
      <c r="M31" s="81">
        <v>6</v>
      </c>
      <c r="N31" s="91">
        <v>4</v>
      </c>
      <c r="O31" s="92">
        <v>0</v>
      </c>
      <c r="P31" s="93">
        <f>N31+O31</f>
        <v>4</v>
      </c>
      <c r="Q31" s="82">
        <f>IFERROR(P31/M31,"-")</f>
        <v>0.66666666666667</v>
      </c>
      <c r="R31" s="81">
        <v>3</v>
      </c>
      <c r="S31" s="81">
        <v>0</v>
      </c>
      <c r="T31" s="82">
        <f>IFERROR(S31/(O31+P31),"-")</f>
        <v>0</v>
      </c>
      <c r="U31" s="182"/>
      <c r="V31" s="84">
        <v>2</v>
      </c>
      <c r="W31" s="82">
        <f>IF(P31=0,"-",V31/P31)</f>
        <v>0.5</v>
      </c>
      <c r="X31" s="186">
        <v>179300</v>
      </c>
      <c r="Y31" s="187">
        <f>IFERROR(X31/P31,"-")</f>
        <v>44825</v>
      </c>
      <c r="Z31" s="187">
        <f>IFERROR(X31/V31,"-")</f>
        <v>89650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>
        <v>1</v>
      </c>
      <c r="BQ31" s="122">
        <f>IFERROR(BP31/BN31,"-")</f>
        <v>0.5</v>
      </c>
      <c r="BR31" s="123">
        <v>8000</v>
      </c>
      <c r="BS31" s="124">
        <f>IFERROR(BR31/BN31,"-")</f>
        <v>4000</v>
      </c>
      <c r="BT31" s="125"/>
      <c r="BU31" s="125">
        <v>1</v>
      </c>
      <c r="BV31" s="125"/>
      <c r="BW31" s="126">
        <v>2</v>
      </c>
      <c r="BX31" s="127">
        <f>IF(P31=0,"",IF(BW31=0,"",(BW31/P31)))</f>
        <v>0.5</v>
      </c>
      <c r="BY31" s="128">
        <v>1</v>
      </c>
      <c r="BZ31" s="129">
        <f>IFERROR(BY31/BW31,"-")</f>
        <v>0.5</v>
      </c>
      <c r="CA31" s="130">
        <v>171300</v>
      </c>
      <c r="CB31" s="131">
        <f>IFERROR(CA31/BW31,"-")</f>
        <v>85650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179300</v>
      </c>
      <c r="CQ31" s="141">
        <v>171300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2.68</v>
      </c>
      <c r="B32" s="203" t="s">
        <v>136</v>
      </c>
      <c r="C32" s="203"/>
      <c r="D32" s="203" t="s">
        <v>137</v>
      </c>
      <c r="E32" s="203" t="s">
        <v>138</v>
      </c>
      <c r="F32" s="203" t="s">
        <v>63</v>
      </c>
      <c r="G32" s="203" t="s">
        <v>139</v>
      </c>
      <c r="H32" s="90" t="s">
        <v>129</v>
      </c>
      <c r="I32" s="205" t="s">
        <v>92</v>
      </c>
      <c r="J32" s="188">
        <v>150000</v>
      </c>
      <c r="K32" s="81">
        <v>23</v>
      </c>
      <c r="L32" s="81">
        <v>0</v>
      </c>
      <c r="M32" s="81">
        <v>47</v>
      </c>
      <c r="N32" s="91">
        <v>4</v>
      </c>
      <c r="O32" s="92">
        <v>0</v>
      </c>
      <c r="P32" s="93">
        <f>N32+O32</f>
        <v>4</v>
      </c>
      <c r="Q32" s="82">
        <f>IFERROR(P32/M32,"-")</f>
        <v>0.085106382978723</v>
      </c>
      <c r="R32" s="81">
        <v>3</v>
      </c>
      <c r="S32" s="81">
        <v>1</v>
      </c>
      <c r="T32" s="82">
        <f>IFERROR(S32/(O32+P32),"-")</f>
        <v>0.25</v>
      </c>
      <c r="U32" s="182">
        <f>IFERROR(J32/SUM(P32:P33),"-")</f>
        <v>13636.363636364</v>
      </c>
      <c r="V32" s="84">
        <v>4</v>
      </c>
      <c r="W32" s="82">
        <f>IF(P32=0,"-",V32/P32)</f>
        <v>1</v>
      </c>
      <c r="X32" s="186">
        <v>42000</v>
      </c>
      <c r="Y32" s="187">
        <f>IFERROR(X32/P32,"-")</f>
        <v>10500</v>
      </c>
      <c r="Z32" s="187">
        <f>IFERROR(X32/V32,"-")</f>
        <v>10500</v>
      </c>
      <c r="AA32" s="188">
        <f>SUM(X32:X33)-SUM(J32:J33)</f>
        <v>252000</v>
      </c>
      <c r="AB32" s="85">
        <f>SUM(X32:X33)/SUM(J32:J33)</f>
        <v>2.68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0.5</v>
      </c>
      <c r="BG32" s="112">
        <v>2</v>
      </c>
      <c r="BH32" s="114">
        <f>IFERROR(BG32/BE32,"-")</f>
        <v>1</v>
      </c>
      <c r="BI32" s="115">
        <v>21000</v>
      </c>
      <c r="BJ32" s="116">
        <f>IFERROR(BI32/BE32,"-")</f>
        <v>10500</v>
      </c>
      <c r="BK32" s="117">
        <v>1</v>
      </c>
      <c r="BL32" s="117"/>
      <c r="BM32" s="117">
        <v>1</v>
      </c>
      <c r="BN32" s="119">
        <v>1</v>
      </c>
      <c r="BO32" s="120">
        <f>IF(P32=0,"",IF(BN32=0,"",(BN32/P32)))</f>
        <v>0.25</v>
      </c>
      <c r="BP32" s="121">
        <v>1</v>
      </c>
      <c r="BQ32" s="122">
        <f>IFERROR(BP32/BN32,"-")</f>
        <v>1</v>
      </c>
      <c r="BR32" s="123">
        <v>18000</v>
      </c>
      <c r="BS32" s="124">
        <f>IFERROR(BR32/BN32,"-")</f>
        <v>18000</v>
      </c>
      <c r="BT32" s="125"/>
      <c r="BU32" s="125"/>
      <c r="BV32" s="125">
        <v>1</v>
      </c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0.25</v>
      </c>
      <c r="CH32" s="135">
        <v>1</v>
      </c>
      <c r="CI32" s="136">
        <f>IFERROR(CH32/CF32,"-")</f>
        <v>1</v>
      </c>
      <c r="CJ32" s="137">
        <v>3000</v>
      </c>
      <c r="CK32" s="138">
        <f>IFERROR(CJ32/CF32,"-")</f>
        <v>3000</v>
      </c>
      <c r="CL32" s="139">
        <v>1</v>
      </c>
      <c r="CM32" s="139"/>
      <c r="CN32" s="139"/>
      <c r="CO32" s="140">
        <v>4</v>
      </c>
      <c r="CP32" s="141">
        <v>42000</v>
      </c>
      <c r="CQ32" s="141">
        <v>18000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140</v>
      </c>
      <c r="C33" s="203"/>
      <c r="D33" s="203" t="s">
        <v>137</v>
      </c>
      <c r="E33" s="203" t="s">
        <v>138</v>
      </c>
      <c r="F33" s="203" t="s">
        <v>78</v>
      </c>
      <c r="G33" s="203"/>
      <c r="H33" s="90"/>
      <c r="I33" s="90"/>
      <c r="J33" s="188"/>
      <c r="K33" s="81">
        <v>33</v>
      </c>
      <c r="L33" s="81">
        <v>25</v>
      </c>
      <c r="M33" s="81">
        <v>7</v>
      </c>
      <c r="N33" s="91">
        <v>7</v>
      </c>
      <c r="O33" s="92">
        <v>0</v>
      </c>
      <c r="P33" s="93">
        <f>N33+O33</f>
        <v>7</v>
      </c>
      <c r="Q33" s="82">
        <f>IFERROR(P33/M33,"-")</f>
        <v>1</v>
      </c>
      <c r="R33" s="81">
        <v>5</v>
      </c>
      <c r="S33" s="81">
        <v>2</v>
      </c>
      <c r="T33" s="82">
        <f>IFERROR(S33/(O33+P33),"-")</f>
        <v>0.28571428571429</v>
      </c>
      <c r="U33" s="182"/>
      <c r="V33" s="84">
        <v>6</v>
      </c>
      <c r="W33" s="82">
        <f>IF(P33=0,"-",V33/P33)</f>
        <v>0.85714285714286</v>
      </c>
      <c r="X33" s="186">
        <v>360000</v>
      </c>
      <c r="Y33" s="187">
        <f>IFERROR(X33/P33,"-")</f>
        <v>51428.571428571</v>
      </c>
      <c r="Z33" s="187">
        <f>IFERROR(X33/V33,"-")</f>
        <v>60000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0.14285714285714</v>
      </c>
      <c r="BG33" s="112">
        <v>1</v>
      </c>
      <c r="BH33" s="114">
        <f>IFERROR(BG33/BE33,"-")</f>
        <v>1</v>
      </c>
      <c r="BI33" s="115">
        <v>8000</v>
      </c>
      <c r="BJ33" s="116">
        <f>IFERROR(BI33/BE33,"-")</f>
        <v>8000</v>
      </c>
      <c r="BK33" s="117">
        <v>1</v>
      </c>
      <c r="BL33" s="117"/>
      <c r="BM33" s="117"/>
      <c r="BN33" s="119">
        <v>2</v>
      </c>
      <c r="BO33" s="120">
        <f>IF(P33=0,"",IF(BN33=0,"",(BN33/P33)))</f>
        <v>0.28571428571429</v>
      </c>
      <c r="BP33" s="121">
        <v>1</v>
      </c>
      <c r="BQ33" s="122">
        <f>IFERROR(BP33/BN33,"-")</f>
        <v>0.5</v>
      </c>
      <c r="BR33" s="123">
        <v>3000</v>
      </c>
      <c r="BS33" s="124">
        <f>IFERROR(BR33/BN33,"-")</f>
        <v>1500</v>
      </c>
      <c r="BT33" s="125">
        <v>1</v>
      </c>
      <c r="BU33" s="125"/>
      <c r="BV33" s="125"/>
      <c r="BW33" s="126">
        <v>4</v>
      </c>
      <c r="BX33" s="127">
        <f>IF(P33=0,"",IF(BW33=0,"",(BW33/P33)))</f>
        <v>0.57142857142857</v>
      </c>
      <c r="BY33" s="128">
        <v>4</v>
      </c>
      <c r="BZ33" s="129">
        <f>IFERROR(BY33/BW33,"-")</f>
        <v>1</v>
      </c>
      <c r="CA33" s="130">
        <v>349000</v>
      </c>
      <c r="CB33" s="131">
        <f>IFERROR(CA33/BW33,"-")</f>
        <v>87250</v>
      </c>
      <c r="CC33" s="132">
        <v>1</v>
      </c>
      <c r="CD33" s="132"/>
      <c r="CE33" s="132">
        <v>3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6</v>
      </c>
      <c r="CP33" s="141">
        <v>360000</v>
      </c>
      <c r="CQ33" s="141">
        <v>170000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0.26296296296296</v>
      </c>
      <c r="B34" s="203" t="s">
        <v>141</v>
      </c>
      <c r="C34" s="203"/>
      <c r="D34" s="203" t="s">
        <v>142</v>
      </c>
      <c r="E34" s="203" t="s">
        <v>143</v>
      </c>
      <c r="F34" s="203" t="s">
        <v>63</v>
      </c>
      <c r="G34" s="203" t="s">
        <v>144</v>
      </c>
      <c r="H34" s="90" t="s">
        <v>145</v>
      </c>
      <c r="I34" s="90"/>
      <c r="J34" s="188">
        <v>270000</v>
      </c>
      <c r="K34" s="81">
        <v>29</v>
      </c>
      <c r="L34" s="81">
        <v>0</v>
      </c>
      <c r="M34" s="81">
        <v>153</v>
      </c>
      <c r="N34" s="91">
        <v>11</v>
      </c>
      <c r="O34" s="92">
        <v>0</v>
      </c>
      <c r="P34" s="93">
        <f>N34+O34</f>
        <v>11</v>
      </c>
      <c r="Q34" s="82">
        <f>IFERROR(P34/M34,"-")</f>
        <v>0.071895424836601</v>
      </c>
      <c r="R34" s="81">
        <v>5</v>
      </c>
      <c r="S34" s="81">
        <v>3</v>
      </c>
      <c r="T34" s="82">
        <f>IFERROR(S34/(O34+P34),"-")</f>
        <v>0.27272727272727</v>
      </c>
      <c r="U34" s="182">
        <f>IFERROR(J34/SUM(P34:P35),"-")</f>
        <v>15000</v>
      </c>
      <c r="V34" s="84">
        <v>3</v>
      </c>
      <c r="W34" s="82">
        <f>IF(P34=0,"-",V34/P34)</f>
        <v>0.27272727272727</v>
      </c>
      <c r="X34" s="186">
        <v>71000</v>
      </c>
      <c r="Y34" s="187">
        <f>IFERROR(X34/P34,"-")</f>
        <v>6454.5454545455</v>
      </c>
      <c r="Z34" s="187">
        <f>IFERROR(X34/V34,"-")</f>
        <v>23666.666666667</v>
      </c>
      <c r="AA34" s="188">
        <f>SUM(X34:X35)-SUM(J34:J35)</f>
        <v>-199000</v>
      </c>
      <c r="AB34" s="85">
        <f>SUM(X34:X35)/SUM(J34:J35)</f>
        <v>0.26296296296296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0.090909090909091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0.36363636363636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0.18181818181818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4</v>
      </c>
      <c r="BX34" s="127">
        <f>IF(P34=0,"",IF(BW34=0,"",(BW34/P34)))</f>
        <v>0.36363636363636</v>
      </c>
      <c r="BY34" s="128">
        <v>3</v>
      </c>
      <c r="BZ34" s="129">
        <f>IFERROR(BY34/BW34,"-")</f>
        <v>0.75</v>
      </c>
      <c r="CA34" s="130">
        <v>71000</v>
      </c>
      <c r="CB34" s="131">
        <f>IFERROR(CA34/BW34,"-")</f>
        <v>17750</v>
      </c>
      <c r="CC34" s="132"/>
      <c r="CD34" s="132">
        <v>2</v>
      </c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71000</v>
      </c>
      <c r="CQ34" s="141">
        <v>31000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146</v>
      </c>
      <c r="C35" s="203"/>
      <c r="D35" s="203" t="s">
        <v>147</v>
      </c>
      <c r="E35" s="203" t="s">
        <v>148</v>
      </c>
      <c r="F35" s="203" t="s">
        <v>63</v>
      </c>
      <c r="G35" s="203"/>
      <c r="H35" s="90" t="s">
        <v>145</v>
      </c>
      <c r="I35" s="90"/>
      <c r="J35" s="188"/>
      <c r="K35" s="81">
        <v>13</v>
      </c>
      <c r="L35" s="81">
        <v>0</v>
      </c>
      <c r="M35" s="81">
        <v>69</v>
      </c>
      <c r="N35" s="91">
        <v>7</v>
      </c>
      <c r="O35" s="92">
        <v>0</v>
      </c>
      <c r="P35" s="93">
        <f>N35+O35</f>
        <v>7</v>
      </c>
      <c r="Q35" s="82">
        <f>IFERROR(P35/M35,"-")</f>
        <v>0.10144927536232</v>
      </c>
      <c r="R35" s="81">
        <v>1</v>
      </c>
      <c r="S35" s="81">
        <v>2</v>
      </c>
      <c r="T35" s="82">
        <f>IFERROR(S35/(O35+P35),"-")</f>
        <v>0.28571428571429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0.14285714285714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5</v>
      </c>
      <c r="BO35" s="120">
        <f>IF(P35=0,"",IF(BN35=0,"",(BN35/P35)))</f>
        <v>0.71428571428571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0.14285714285714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 t="str">
        <f>AB36</f>
        <v>0</v>
      </c>
      <c r="B36" s="203" t="s">
        <v>149</v>
      </c>
      <c r="C36" s="203"/>
      <c r="D36" s="203" t="s">
        <v>150</v>
      </c>
      <c r="E36" s="203" t="s">
        <v>151</v>
      </c>
      <c r="F36" s="203" t="s">
        <v>63</v>
      </c>
      <c r="G36" s="203"/>
      <c r="H36" s="90" t="s">
        <v>145</v>
      </c>
      <c r="I36" s="90"/>
      <c r="J36" s="188"/>
      <c r="K36" s="81">
        <v>33</v>
      </c>
      <c r="L36" s="81">
        <v>0</v>
      </c>
      <c r="M36" s="81">
        <v>117</v>
      </c>
      <c r="N36" s="91">
        <v>9</v>
      </c>
      <c r="O36" s="92">
        <v>0</v>
      </c>
      <c r="P36" s="93">
        <f>N36+O36</f>
        <v>9</v>
      </c>
      <c r="Q36" s="82">
        <f>IFERROR(P36/M36,"-")</f>
        <v>0.076923076923077</v>
      </c>
      <c r="R36" s="81">
        <v>5</v>
      </c>
      <c r="S36" s="81">
        <v>2</v>
      </c>
      <c r="T36" s="82">
        <f>IFERROR(S36/(O36+P36),"-")</f>
        <v>0.22222222222222</v>
      </c>
      <c r="U36" s="182">
        <f>IFERROR(J36/SUM(P36:P37),"-")</f>
        <v>0</v>
      </c>
      <c r="V36" s="84">
        <v>3</v>
      </c>
      <c r="W36" s="82">
        <f>IF(P36=0,"-",V36/P36)</f>
        <v>0.33333333333333</v>
      </c>
      <c r="X36" s="186">
        <v>34000</v>
      </c>
      <c r="Y36" s="187">
        <f>IFERROR(X36/P36,"-")</f>
        <v>3777.7777777778</v>
      </c>
      <c r="Z36" s="187">
        <f>IFERROR(X36/V36,"-")</f>
        <v>11333.333333333</v>
      </c>
      <c r="AA36" s="188">
        <f>SUM(X36:X37)-SUM(J36:J37)</f>
        <v>324000</v>
      </c>
      <c r="AB36" s="85" t="str">
        <f>SUM(X36:X37)/SUM(J36:J37)</f>
        <v>0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6</v>
      </c>
      <c r="BF36" s="113">
        <f>IF(P36=0,"",IF(BE36=0,"",(BE36/P36)))</f>
        <v>0.66666666666667</v>
      </c>
      <c r="BG36" s="112">
        <v>1</v>
      </c>
      <c r="BH36" s="114">
        <f>IFERROR(BG36/BE36,"-")</f>
        <v>0.16666666666667</v>
      </c>
      <c r="BI36" s="115">
        <v>5000</v>
      </c>
      <c r="BJ36" s="116">
        <f>IFERROR(BI36/BE36,"-")</f>
        <v>833.33333333333</v>
      </c>
      <c r="BK36" s="117">
        <v>1</v>
      </c>
      <c r="BL36" s="117"/>
      <c r="BM36" s="117"/>
      <c r="BN36" s="119">
        <v>2</v>
      </c>
      <c r="BO36" s="120">
        <f>IF(P36=0,"",IF(BN36=0,"",(BN36/P36)))</f>
        <v>0.22222222222222</v>
      </c>
      <c r="BP36" s="121">
        <v>1</v>
      </c>
      <c r="BQ36" s="122">
        <f>IFERROR(BP36/BN36,"-")</f>
        <v>0.5</v>
      </c>
      <c r="BR36" s="123">
        <v>3000</v>
      </c>
      <c r="BS36" s="124">
        <f>IFERROR(BR36/BN36,"-")</f>
        <v>1500</v>
      </c>
      <c r="BT36" s="125">
        <v>1</v>
      </c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0.11111111111111</v>
      </c>
      <c r="CH36" s="135">
        <v>1</v>
      </c>
      <c r="CI36" s="136">
        <f>IFERROR(CH36/CF36,"-")</f>
        <v>1</v>
      </c>
      <c r="CJ36" s="137">
        <v>26000</v>
      </c>
      <c r="CK36" s="138">
        <f>IFERROR(CJ36/CF36,"-")</f>
        <v>26000</v>
      </c>
      <c r="CL36" s="139"/>
      <c r="CM36" s="139"/>
      <c r="CN36" s="139">
        <v>1</v>
      </c>
      <c r="CO36" s="140">
        <v>3</v>
      </c>
      <c r="CP36" s="141">
        <v>34000</v>
      </c>
      <c r="CQ36" s="141">
        <v>26000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152</v>
      </c>
      <c r="C37" s="203"/>
      <c r="D37" s="203" t="s">
        <v>115</v>
      </c>
      <c r="E37" s="203" t="s">
        <v>115</v>
      </c>
      <c r="F37" s="203" t="s">
        <v>78</v>
      </c>
      <c r="G37" s="203"/>
      <c r="H37" s="90"/>
      <c r="I37" s="90"/>
      <c r="J37" s="188"/>
      <c r="K37" s="81">
        <v>87</v>
      </c>
      <c r="L37" s="81">
        <v>69</v>
      </c>
      <c r="M37" s="81">
        <v>29</v>
      </c>
      <c r="N37" s="91">
        <v>24</v>
      </c>
      <c r="O37" s="92">
        <v>0</v>
      </c>
      <c r="P37" s="93">
        <f>N37+O37</f>
        <v>24</v>
      </c>
      <c r="Q37" s="82">
        <f>IFERROR(P37/M37,"-")</f>
        <v>0.82758620689655</v>
      </c>
      <c r="R37" s="81">
        <v>12</v>
      </c>
      <c r="S37" s="81">
        <v>2</v>
      </c>
      <c r="T37" s="82">
        <f>IFERROR(S37/(O37+P37),"-")</f>
        <v>0.083333333333333</v>
      </c>
      <c r="U37" s="182"/>
      <c r="V37" s="84">
        <v>11</v>
      </c>
      <c r="W37" s="82">
        <f>IF(P37=0,"-",V37/P37)</f>
        <v>0.45833333333333</v>
      </c>
      <c r="X37" s="186">
        <v>290000</v>
      </c>
      <c r="Y37" s="187">
        <f>IFERROR(X37/P37,"-")</f>
        <v>12083.333333333</v>
      </c>
      <c r="Z37" s="187">
        <f>IFERROR(X37/V37,"-")</f>
        <v>26363.636363636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0.041666666666667</v>
      </c>
      <c r="AO37" s="100">
        <v>1</v>
      </c>
      <c r="AP37" s="102">
        <f>IFERROR(AP37/AM37,"-")</f>
        <v>0</v>
      </c>
      <c r="AQ37" s="103">
        <v>41000</v>
      </c>
      <c r="AR37" s="104">
        <f>IFERROR(AQ37/AM37,"-")</f>
        <v>41000</v>
      </c>
      <c r="AS37" s="105"/>
      <c r="AT37" s="105"/>
      <c r="AU37" s="105">
        <v>1</v>
      </c>
      <c r="AV37" s="106">
        <v>1</v>
      </c>
      <c r="AW37" s="107">
        <f>IF(P37=0,"",IF(AV37=0,"",(AV37/P37)))</f>
        <v>0.041666666666667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8</v>
      </c>
      <c r="BF37" s="113">
        <f>IF(P37=0,"",IF(BE37=0,"",(BE37/P37)))</f>
        <v>0.33333333333333</v>
      </c>
      <c r="BG37" s="112">
        <v>2</v>
      </c>
      <c r="BH37" s="114">
        <f>IFERROR(BG37/BE37,"-")</f>
        <v>0.25</v>
      </c>
      <c r="BI37" s="115">
        <v>109000</v>
      </c>
      <c r="BJ37" s="116">
        <f>IFERROR(BI37/BE37,"-")</f>
        <v>13625</v>
      </c>
      <c r="BK37" s="117"/>
      <c r="BL37" s="117">
        <v>1</v>
      </c>
      <c r="BM37" s="117">
        <v>1</v>
      </c>
      <c r="BN37" s="119">
        <v>8</v>
      </c>
      <c r="BO37" s="120">
        <f>IF(P37=0,"",IF(BN37=0,"",(BN37/P37)))</f>
        <v>0.33333333333333</v>
      </c>
      <c r="BP37" s="121">
        <v>4</v>
      </c>
      <c r="BQ37" s="122">
        <f>IFERROR(BP37/BN37,"-")</f>
        <v>0.5</v>
      </c>
      <c r="BR37" s="123">
        <v>54000</v>
      </c>
      <c r="BS37" s="124">
        <f>IFERROR(BR37/BN37,"-")</f>
        <v>6750</v>
      </c>
      <c r="BT37" s="125">
        <v>2</v>
      </c>
      <c r="BU37" s="125"/>
      <c r="BV37" s="125">
        <v>2</v>
      </c>
      <c r="BW37" s="126">
        <v>5</v>
      </c>
      <c r="BX37" s="127">
        <f>IF(P37=0,"",IF(BW37=0,"",(BW37/P37)))</f>
        <v>0.20833333333333</v>
      </c>
      <c r="BY37" s="128">
        <v>3</v>
      </c>
      <c r="BZ37" s="129">
        <f>IFERROR(BY37/BW37,"-")</f>
        <v>0.6</v>
      </c>
      <c r="CA37" s="130">
        <v>81000</v>
      </c>
      <c r="CB37" s="131">
        <f>IFERROR(CA37/BW37,"-")</f>
        <v>16200</v>
      </c>
      <c r="CC37" s="132">
        <v>1</v>
      </c>
      <c r="CD37" s="132"/>
      <c r="CE37" s="132">
        <v>2</v>
      </c>
      <c r="CF37" s="133">
        <v>1</v>
      </c>
      <c r="CG37" s="134">
        <f>IF(P37=0,"",IF(CF37=0,"",(CF37/P37)))</f>
        <v>0.041666666666667</v>
      </c>
      <c r="CH37" s="135">
        <v>1</v>
      </c>
      <c r="CI37" s="136">
        <f>IFERROR(CH37/CF37,"-")</f>
        <v>1</v>
      </c>
      <c r="CJ37" s="137">
        <v>5000</v>
      </c>
      <c r="CK37" s="138">
        <f>IFERROR(CJ37/CF37,"-")</f>
        <v>5000</v>
      </c>
      <c r="CL37" s="139">
        <v>1</v>
      </c>
      <c r="CM37" s="139"/>
      <c r="CN37" s="139"/>
      <c r="CO37" s="140">
        <v>11</v>
      </c>
      <c r="CP37" s="141">
        <v>290000</v>
      </c>
      <c r="CQ37" s="141">
        <v>101000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3.3058823529412</v>
      </c>
      <c r="B38" s="203" t="s">
        <v>153</v>
      </c>
      <c r="C38" s="203"/>
      <c r="D38" s="203" t="s">
        <v>133</v>
      </c>
      <c r="E38" s="203" t="s">
        <v>134</v>
      </c>
      <c r="F38" s="203" t="s">
        <v>63</v>
      </c>
      <c r="G38" s="203" t="s">
        <v>64</v>
      </c>
      <c r="H38" s="90" t="s">
        <v>129</v>
      </c>
      <c r="I38" s="205" t="s">
        <v>154</v>
      </c>
      <c r="J38" s="188">
        <v>85000</v>
      </c>
      <c r="K38" s="81">
        <v>17</v>
      </c>
      <c r="L38" s="81">
        <v>0</v>
      </c>
      <c r="M38" s="81">
        <v>44</v>
      </c>
      <c r="N38" s="91">
        <v>8</v>
      </c>
      <c r="O38" s="92">
        <v>0</v>
      </c>
      <c r="P38" s="93">
        <f>N38+O38</f>
        <v>8</v>
      </c>
      <c r="Q38" s="82">
        <f>IFERROR(P38/M38,"-")</f>
        <v>0.18181818181818</v>
      </c>
      <c r="R38" s="81">
        <v>3</v>
      </c>
      <c r="S38" s="81">
        <v>5</v>
      </c>
      <c r="T38" s="82">
        <f>IFERROR(S38/(O38+P38),"-")</f>
        <v>0.625</v>
      </c>
      <c r="U38" s="182">
        <f>IFERROR(J38/SUM(P38:P39),"-")</f>
        <v>7083.3333333333</v>
      </c>
      <c r="V38" s="84">
        <v>2</v>
      </c>
      <c r="W38" s="82">
        <f>IF(P38=0,"-",V38/P38)</f>
        <v>0.25</v>
      </c>
      <c r="X38" s="186">
        <v>58000</v>
      </c>
      <c r="Y38" s="187">
        <f>IFERROR(X38/P38,"-")</f>
        <v>7250</v>
      </c>
      <c r="Z38" s="187">
        <f>IFERROR(X38/V38,"-")</f>
        <v>29000</v>
      </c>
      <c r="AA38" s="188">
        <f>SUM(X38:X39)-SUM(J38:J39)</f>
        <v>196000</v>
      </c>
      <c r="AB38" s="85">
        <f>SUM(X38:X39)/SUM(J38:J39)</f>
        <v>3.3058823529412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0.125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3</v>
      </c>
      <c r="BF38" s="113">
        <f>IF(P38=0,"",IF(BE38=0,"",(BE38/P38)))</f>
        <v>0.375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0.375</v>
      </c>
      <c r="BP38" s="121">
        <v>1</v>
      </c>
      <c r="BQ38" s="122">
        <f>IFERROR(BP38/BN38,"-")</f>
        <v>0.33333333333333</v>
      </c>
      <c r="BR38" s="123">
        <v>13000</v>
      </c>
      <c r="BS38" s="124">
        <f>IFERROR(BR38/BN38,"-")</f>
        <v>4333.3333333333</v>
      </c>
      <c r="BT38" s="125"/>
      <c r="BU38" s="125">
        <v>1</v>
      </c>
      <c r="BV38" s="125"/>
      <c r="BW38" s="126">
        <v>1</v>
      </c>
      <c r="BX38" s="127">
        <f>IF(P38=0,"",IF(BW38=0,"",(BW38/P38)))</f>
        <v>0.125</v>
      </c>
      <c r="BY38" s="128">
        <v>1</v>
      </c>
      <c r="BZ38" s="129">
        <f>IFERROR(BY38/BW38,"-")</f>
        <v>1</v>
      </c>
      <c r="CA38" s="130">
        <v>45000</v>
      </c>
      <c r="CB38" s="131">
        <f>IFERROR(CA38/BW38,"-")</f>
        <v>45000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58000</v>
      </c>
      <c r="CQ38" s="141">
        <v>45000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155</v>
      </c>
      <c r="C39" s="203"/>
      <c r="D39" s="203" t="s">
        <v>133</v>
      </c>
      <c r="E39" s="203" t="s">
        <v>134</v>
      </c>
      <c r="F39" s="203" t="s">
        <v>78</v>
      </c>
      <c r="G39" s="203"/>
      <c r="H39" s="90"/>
      <c r="I39" s="90"/>
      <c r="J39" s="188"/>
      <c r="K39" s="81">
        <v>29</v>
      </c>
      <c r="L39" s="81">
        <v>24</v>
      </c>
      <c r="M39" s="81">
        <v>6</v>
      </c>
      <c r="N39" s="91">
        <v>4</v>
      </c>
      <c r="O39" s="92">
        <v>0</v>
      </c>
      <c r="P39" s="93">
        <f>N39+O39</f>
        <v>4</v>
      </c>
      <c r="Q39" s="82">
        <f>IFERROR(P39/M39,"-")</f>
        <v>0.66666666666667</v>
      </c>
      <c r="R39" s="81">
        <v>2</v>
      </c>
      <c r="S39" s="81">
        <v>0</v>
      </c>
      <c r="T39" s="82">
        <f>IFERROR(S39/(O39+P39),"-")</f>
        <v>0</v>
      </c>
      <c r="U39" s="182"/>
      <c r="V39" s="84">
        <v>2</v>
      </c>
      <c r="W39" s="82">
        <f>IF(P39=0,"-",V39/P39)</f>
        <v>0.5</v>
      </c>
      <c r="X39" s="186">
        <v>223000</v>
      </c>
      <c r="Y39" s="187">
        <f>IFERROR(X39/P39,"-")</f>
        <v>55750</v>
      </c>
      <c r="Z39" s="187">
        <f>IFERROR(X39/V39,"-")</f>
        <v>111500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0.25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0.25</v>
      </c>
      <c r="BG39" s="112">
        <v>1</v>
      </c>
      <c r="BH39" s="114">
        <f>IFERROR(BG39/BE39,"-")</f>
        <v>1</v>
      </c>
      <c r="BI39" s="115">
        <v>3000</v>
      </c>
      <c r="BJ39" s="116">
        <f>IFERROR(BI39/BE39,"-")</f>
        <v>3000</v>
      </c>
      <c r="BK39" s="117">
        <v>1</v>
      </c>
      <c r="BL39" s="117"/>
      <c r="BM39" s="117"/>
      <c r="BN39" s="119">
        <v>2</v>
      </c>
      <c r="BO39" s="120">
        <f>IF(P39=0,"",IF(BN39=0,"",(BN39/P39)))</f>
        <v>0.5</v>
      </c>
      <c r="BP39" s="121">
        <v>1</v>
      </c>
      <c r="BQ39" s="122">
        <f>IFERROR(BP39/BN39,"-")</f>
        <v>0.5</v>
      </c>
      <c r="BR39" s="123">
        <v>220000</v>
      </c>
      <c r="BS39" s="124">
        <f>IFERROR(BR39/BN39,"-")</f>
        <v>110000</v>
      </c>
      <c r="BT39" s="125"/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223000</v>
      </c>
      <c r="CQ39" s="141">
        <v>220000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5.8352941176471</v>
      </c>
      <c r="B40" s="203" t="s">
        <v>156</v>
      </c>
      <c r="C40" s="203"/>
      <c r="D40" s="203" t="s">
        <v>157</v>
      </c>
      <c r="E40" s="203" t="s">
        <v>157</v>
      </c>
      <c r="F40" s="203" t="s">
        <v>63</v>
      </c>
      <c r="G40" s="203" t="s">
        <v>68</v>
      </c>
      <c r="H40" s="90" t="s">
        <v>129</v>
      </c>
      <c r="I40" s="205" t="s">
        <v>158</v>
      </c>
      <c r="J40" s="188">
        <v>85000</v>
      </c>
      <c r="K40" s="81">
        <v>11</v>
      </c>
      <c r="L40" s="81">
        <v>0</v>
      </c>
      <c r="M40" s="81">
        <v>47</v>
      </c>
      <c r="N40" s="91">
        <v>5</v>
      </c>
      <c r="O40" s="92">
        <v>0</v>
      </c>
      <c r="P40" s="93">
        <f>N40+O40</f>
        <v>5</v>
      </c>
      <c r="Q40" s="82">
        <f>IFERROR(P40/M40,"-")</f>
        <v>0.1063829787234</v>
      </c>
      <c r="R40" s="81">
        <v>4</v>
      </c>
      <c r="S40" s="81">
        <v>0</v>
      </c>
      <c r="T40" s="82">
        <f>IFERROR(S40/(O40+P40),"-")</f>
        <v>0</v>
      </c>
      <c r="U40" s="182">
        <f>IFERROR(J40/SUM(P40:P41),"-")</f>
        <v>6071.4285714286</v>
      </c>
      <c r="V40" s="84">
        <v>1</v>
      </c>
      <c r="W40" s="82">
        <f>IF(P40=0,"-",V40/P40)</f>
        <v>0.2</v>
      </c>
      <c r="X40" s="186">
        <v>73000</v>
      </c>
      <c r="Y40" s="187">
        <f>IFERROR(X40/P40,"-")</f>
        <v>14600</v>
      </c>
      <c r="Z40" s="187">
        <f>IFERROR(X40/V40,"-")</f>
        <v>73000</v>
      </c>
      <c r="AA40" s="188">
        <f>SUM(X40:X41)-SUM(J40:J41)</f>
        <v>411000</v>
      </c>
      <c r="AB40" s="85">
        <f>SUM(X40:X41)/SUM(J40:J41)</f>
        <v>5.8352941176471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0.2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3</v>
      </c>
      <c r="BX40" s="127">
        <f>IF(P40=0,"",IF(BW40=0,"",(BW40/P40)))</f>
        <v>0.6</v>
      </c>
      <c r="BY40" s="128">
        <v>1</v>
      </c>
      <c r="BZ40" s="129">
        <f>IFERROR(BY40/BW40,"-")</f>
        <v>0.33333333333333</v>
      </c>
      <c r="CA40" s="130">
        <v>73000</v>
      </c>
      <c r="CB40" s="131">
        <f>IFERROR(CA40/BW40,"-")</f>
        <v>24333.333333333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73000</v>
      </c>
      <c r="CQ40" s="141">
        <v>73000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159</v>
      </c>
      <c r="C41" s="203"/>
      <c r="D41" s="203" t="s">
        <v>157</v>
      </c>
      <c r="E41" s="203" t="s">
        <v>157</v>
      </c>
      <c r="F41" s="203" t="s">
        <v>78</v>
      </c>
      <c r="G41" s="203"/>
      <c r="H41" s="90"/>
      <c r="I41" s="90"/>
      <c r="J41" s="188"/>
      <c r="K41" s="81">
        <v>45</v>
      </c>
      <c r="L41" s="81">
        <v>32</v>
      </c>
      <c r="M41" s="81">
        <v>5</v>
      </c>
      <c r="N41" s="91">
        <v>8</v>
      </c>
      <c r="O41" s="92">
        <v>1</v>
      </c>
      <c r="P41" s="93">
        <f>N41+O41</f>
        <v>9</v>
      </c>
      <c r="Q41" s="82">
        <f>IFERROR(P41/M41,"-")</f>
        <v>1.8</v>
      </c>
      <c r="R41" s="81">
        <v>5</v>
      </c>
      <c r="S41" s="81">
        <v>1</v>
      </c>
      <c r="T41" s="82">
        <f>IFERROR(S41/(O41+P41),"-")</f>
        <v>0.1</v>
      </c>
      <c r="U41" s="182"/>
      <c r="V41" s="84">
        <v>3</v>
      </c>
      <c r="W41" s="82">
        <f>IF(P41=0,"-",V41/P41)</f>
        <v>0.33333333333333</v>
      </c>
      <c r="X41" s="186">
        <v>423000</v>
      </c>
      <c r="Y41" s="187">
        <f>IFERROR(X41/P41,"-")</f>
        <v>47000</v>
      </c>
      <c r="Z41" s="187">
        <f>IFERROR(X41/V41,"-")</f>
        <v>141000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0.11111111111111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3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0.22222222222222</v>
      </c>
      <c r="BP41" s="121">
        <v>1</v>
      </c>
      <c r="BQ41" s="122">
        <f>IFERROR(BP41/BN41,"-")</f>
        <v>0.5</v>
      </c>
      <c r="BR41" s="123">
        <v>330000</v>
      </c>
      <c r="BS41" s="124">
        <f>IFERROR(BR41/BN41,"-")</f>
        <v>165000</v>
      </c>
      <c r="BT41" s="125"/>
      <c r="BU41" s="125"/>
      <c r="BV41" s="125">
        <v>1</v>
      </c>
      <c r="BW41" s="126">
        <v>1</v>
      </c>
      <c r="BX41" s="127">
        <f>IF(P41=0,"",IF(BW41=0,"",(BW41/P41)))</f>
        <v>0.11111111111111</v>
      </c>
      <c r="BY41" s="128">
        <v>1</v>
      </c>
      <c r="BZ41" s="129">
        <f>IFERROR(BY41/BW41,"-")</f>
        <v>1</v>
      </c>
      <c r="CA41" s="130">
        <v>83000</v>
      </c>
      <c r="CB41" s="131">
        <f>IFERROR(CA41/BW41,"-")</f>
        <v>83000</v>
      </c>
      <c r="CC41" s="132"/>
      <c r="CD41" s="132"/>
      <c r="CE41" s="132">
        <v>1</v>
      </c>
      <c r="CF41" s="133">
        <v>2</v>
      </c>
      <c r="CG41" s="134">
        <f>IF(P41=0,"",IF(CF41=0,"",(CF41/P41)))</f>
        <v>0.22222222222222</v>
      </c>
      <c r="CH41" s="135">
        <v>1</v>
      </c>
      <c r="CI41" s="136">
        <f>IFERROR(CH41/CF41,"-")</f>
        <v>0.5</v>
      </c>
      <c r="CJ41" s="137">
        <v>10000</v>
      </c>
      <c r="CK41" s="138">
        <f>IFERROR(CJ41/CF41,"-")</f>
        <v>5000</v>
      </c>
      <c r="CL41" s="139"/>
      <c r="CM41" s="139">
        <v>1</v>
      </c>
      <c r="CN41" s="139"/>
      <c r="CO41" s="140">
        <v>3</v>
      </c>
      <c r="CP41" s="141">
        <v>423000</v>
      </c>
      <c r="CQ41" s="141">
        <v>330000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0.2625</v>
      </c>
      <c r="B42" s="203" t="s">
        <v>160</v>
      </c>
      <c r="C42" s="203"/>
      <c r="D42" s="203" t="s">
        <v>133</v>
      </c>
      <c r="E42" s="203" t="s">
        <v>134</v>
      </c>
      <c r="F42" s="203" t="s">
        <v>63</v>
      </c>
      <c r="G42" s="203" t="s">
        <v>118</v>
      </c>
      <c r="H42" s="90" t="s">
        <v>129</v>
      </c>
      <c r="I42" s="204" t="s">
        <v>161</v>
      </c>
      <c r="J42" s="188">
        <v>80000</v>
      </c>
      <c r="K42" s="81">
        <v>11</v>
      </c>
      <c r="L42" s="81">
        <v>0</v>
      </c>
      <c r="M42" s="81">
        <v>47</v>
      </c>
      <c r="N42" s="91">
        <v>4</v>
      </c>
      <c r="O42" s="92">
        <v>0</v>
      </c>
      <c r="P42" s="93">
        <f>N42+O42</f>
        <v>4</v>
      </c>
      <c r="Q42" s="82">
        <f>IFERROR(P42/M42,"-")</f>
        <v>0.085106382978723</v>
      </c>
      <c r="R42" s="81">
        <v>2</v>
      </c>
      <c r="S42" s="81">
        <v>1</v>
      </c>
      <c r="T42" s="82">
        <f>IFERROR(S42/(O42+P42),"-")</f>
        <v>0.25</v>
      </c>
      <c r="U42" s="182">
        <f>IFERROR(J42/SUM(P42:P43),"-")</f>
        <v>8888.8888888889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-59000</v>
      </c>
      <c r="AB42" s="85">
        <f>SUM(X42:X43)/SUM(J42:J43)</f>
        <v>0.2625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2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162</v>
      </c>
      <c r="C43" s="203"/>
      <c r="D43" s="203" t="s">
        <v>133</v>
      </c>
      <c r="E43" s="203" t="s">
        <v>134</v>
      </c>
      <c r="F43" s="203" t="s">
        <v>78</v>
      </c>
      <c r="G43" s="203"/>
      <c r="H43" s="90"/>
      <c r="I43" s="90"/>
      <c r="J43" s="188"/>
      <c r="K43" s="81">
        <v>13</v>
      </c>
      <c r="L43" s="81">
        <v>11</v>
      </c>
      <c r="M43" s="81">
        <v>3</v>
      </c>
      <c r="N43" s="91">
        <v>5</v>
      </c>
      <c r="O43" s="92">
        <v>0</v>
      </c>
      <c r="P43" s="93">
        <f>N43+O43</f>
        <v>5</v>
      </c>
      <c r="Q43" s="82">
        <f>IFERROR(P43/M43,"-")</f>
        <v>1.6666666666667</v>
      </c>
      <c r="R43" s="81">
        <v>1</v>
      </c>
      <c r="S43" s="81">
        <v>1</v>
      </c>
      <c r="T43" s="82">
        <f>IFERROR(S43/(O43+P43),"-")</f>
        <v>0.2</v>
      </c>
      <c r="U43" s="182"/>
      <c r="V43" s="84">
        <v>2</v>
      </c>
      <c r="W43" s="82">
        <f>IF(P43=0,"-",V43/P43)</f>
        <v>0.4</v>
      </c>
      <c r="X43" s="186">
        <v>21000</v>
      </c>
      <c r="Y43" s="187">
        <f>IFERROR(X43/P43,"-")</f>
        <v>4200</v>
      </c>
      <c r="Z43" s="187">
        <f>IFERROR(X43/V43,"-")</f>
        <v>10500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0.4</v>
      </c>
      <c r="BP43" s="121">
        <v>2</v>
      </c>
      <c r="BQ43" s="122">
        <f>IFERROR(BP43/BN43,"-")</f>
        <v>1</v>
      </c>
      <c r="BR43" s="123">
        <v>21000</v>
      </c>
      <c r="BS43" s="124">
        <f>IFERROR(BR43/BN43,"-")</f>
        <v>10500</v>
      </c>
      <c r="BT43" s="125"/>
      <c r="BU43" s="125">
        <v>2</v>
      </c>
      <c r="BV43" s="125"/>
      <c r="BW43" s="126">
        <v>2</v>
      </c>
      <c r="BX43" s="127">
        <f>IF(P43=0,"",IF(BW43=0,"",(BW43/P43)))</f>
        <v>0.4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21000</v>
      </c>
      <c r="CQ43" s="141">
        <v>13000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30"/>
      <c r="B44" s="87"/>
      <c r="C44" s="88"/>
      <c r="D44" s="88"/>
      <c r="E44" s="88"/>
      <c r="F44" s="89"/>
      <c r="G44" s="90"/>
      <c r="H44" s="90"/>
      <c r="I44" s="90"/>
      <c r="J44" s="192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59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30"/>
      <c r="B45" s="37"/>
      <c r="C45" s="21"/>
      <c r="D45" s="21"/>
      <c r="E45" s="21"/>
      <c r="F45" s="22"/>
      <c r="G45" s="36"/>
      <c r="H45" s="36"/>
      <c r="I45" s="75"/>
      <c r="J45" s="193"/>
      <c r="K45" s="34"/>
      <c r="L45" s="34"/>
      <c r="M45" s="31"/>
      <c r="N45" s="23"/>
      <c r="O45" s="23"/>
      <c r="P45" s="23"/>
      <c r="Q45" s="33"/>
      <c r="R45" s="32"/>
      <c r="S45" s="23"/>
      <c r="T45" s="32"/>
      <c r="U45" s="183"/>
      <c r="V45" s="25"/>
      <c r="W45" s="25"/>
      <c r="X45" s="189"/>
      <c r="Y45" s="189"/>
      <c r="Z45" s="189"/>
      <c r="AA45" s="189"/>
      <c r="AB45" s="33"/>
      <c r="AC45" s="61"/>
      <c r="AD45" s="63"/>
      <c r="AE45" s="64"/>
      <c r="AF45" s="63"/>
      <c r="AG45" s="67"/>
      <c r="AH45" s="68"/>
      <c r="AI45" s="69"/>
      <c r="AJ45" s="70"/>
      <c r="AK45" s="70"/>
      <c r="AL45" s="70"/>
      <c r="AM45" s="63"/>
      <c r="AN45" s="64"/>
      <c r="AO45" s="63"/>
      <c r="AP45" s="67"/>
      <c r="AQ45" s="68"/>
      <c r="AR45" s="69"/>
      <c r="AS45" s="70"/>
      <c r="AT45" s="70"/>
      <c r="AU45" s="70"/>
      <c r="AV45" s="63"/>
      <c r="AW45" s="64"/>
      <c r="AX45" s="63"/>
      <c r="AY45" s="67"/>
      <c r="AZ45" s="68"/>
      <c r="BA45" s="69"/>
      <c r="BB45" s="70"/>
      <c r="BC45" s="70"/>
      <c r="BD45" s="70"/>
      <c r="BE45" s="63"/>
      <c r="BF45" s="64"/>
      <c r="BG45" s="63"/>
      <c r="BH45" s="67"/>
      <c r="BI45" s="68"/>
      <c r="BJ45" s="69"/>
      <c r="BK45" s="70"/>
      <c r="BL45" s="70"/>
      <c r="BM45" s="70"/>
      <c r="BN45" s="65"/>
      <c r="BO45" s="66"/>
      <c r="BP45" s="63"/>
      <c r="BQ45" s="67"/>
      <c r="BR45" s="68"/>
      <c r="BS45" s="69"/>
      <c r="BT45" s="70"/>
      <c r="BU45" s="70"/>
      <c r="BV45" s="70"/>
      <c r="BW45" s="65"/>
      <c r="BX45" s="66"/>
      <c r="BY45" s="63"/>
      <c r="BZ45" s="67"/>
      <c r="CA45" s="68"/>
      <c r="CB45" s="69"/>
      <c r="CC45" s="70"/>
      <c r="CD45" s="70"/>
      <c r="CE45" s="70"/>
      <c r="CF45" s="65"/>
      <c r="CG45" s="66"/>
      <c r="CH45" s="63"/>
      <c r="CI45" s="67"/>
      <c r="CJ45" s="68"/>
      <c r="CK45" s="69"/>
      <c r="CL45" s="70"/>
      <c r="CM45" s="70"/>
      <c r="CN45" s="70"/>
      <c r="CO45" s="71"/>
      <c r="CP45" s="68"/>
      <c r="CQ45" s="68"/>
      <c r="CR45" s="68"/>
      <c r="CS45" s="72"/>
    </row>
    <row r="46" spans="1:98">
      <c r="A46" s="19">
        <f>AB46</f>
        <v>1.306939693356</v>
      </c>
      <c r="B46" s="39"/>
      <c r="C46" s="39"/>
      <c r="D46" s="39"/>
      <c r="E46" s="39"/>
      <c r="F46" s="39"/>
      <c r="G46" s="40" t="s">
        <v>163</v>
      </c>
      <c r="H46" s="40"/>
      <c r="I46" s="40"/>
      <c r="J46" s="190">
        <f>SUM(J6:J45)</f>
        <v>2935000</v>
      </c>
      <c r="K46" s="41">
        <f>SUM(K6:K45)</f>
        <v>1239</v>
      </c>
      <c r="L46" s="41">
        <f>SUM(L6:L45)</f>
        <v>612</v>
      </c>
      <c r="M46" s="41">
        <f>SUM(M6:M45)</f>
        <v>1648</v>
      </c>
      <c r="N46" s="41">
        <f>SUM(N6:N45)</f>
        <v>274</v>
      </c>
      <c r="O46" s="41">
        <f>SUM(O6:O45)</f>
        <v>1</v>
      </c>
      <c r="P46" s="41">
        <f>SUM(P6:P45)</f>
        <v>275</v>
      </c>
      <c r="Q46" s="42">
        <f>IFERROR(P46/M46,"-")</f>
        <v>0.16686893203883</v>
      </c>
      <c r="R46" s="78">
        <f>SUM(R6:R45)</f>
        <v>122</v>
      </c>
      <c r="S46" s="78">
        <f>SUM(S6:S45)</f>
        <v>55</v>
      </c>
      <c r="T46" s="42">
        <f>IFERROR(R46/P46,"-")</f>
        <v>0.44363636363636</v>
      </c>
      <c r="U46" s="184">
        <f>IFERROR(J46/P46,"-")</f>
        <v>10672.727272727</v>
      </c>
      <c r="V46" s="44">
        <f>SUM(V6:V45)</f>
        <v>98</v>
      </c>
      <c r="W46" s="42">
        <f>IFERROR(V46/P46,"-")</f>
        <v>0.35636363636364</v>
      </c>
      <c r="X46" s="190">
        <f>SUM(X6:X45)</f>
        <v>3835868</v>
      </c>
      <c r="Y46" s="190">
        <f>IFERROR(X46/P46,"-")</f>
        <v>13948.610909091</v>
      </c>
      <c r="Z46" s="190">
        <f>IFERROR(X46/V46,"-")</f>
        <v>39141.510204082</v>
      </c>
      <c r="AA46" s="190">
        <f>X46-J46</f>
        <v>900868</v>
      </c>
      <c r="AB46" s="47">
        <f>X46/J46</f>
        <v>1.306939693356</v>
      </c>
      <c r="AC46" s="60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