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<sst xmlns="http://schemas.openxmlformats.org/spreadsheetml/2006/main" uniqueCount="160">
  <si>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</si>
  <si>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</si>
  <si>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</si>
  <si>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</si>
  <si>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</si>
  <si>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</si>
  <si>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</si>
  <si>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</si>
  <si>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</si>
  <si>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</si>
  <si>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</si>
  <si>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</si>
  <si>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</si>
  <si>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</si>
  <si>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</si>
  <si>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</si>
  <si>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</si>
  <si>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</si>
  <si>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</si>
  <si>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</si>
  <si>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</si>
  <si>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</si>
  <si>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</si>
  <si>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</si>
  <si>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</si>
  <si>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オレンジ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</si>
  <si>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</si>
  <si>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</si>
  <si>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</si>
  <si>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</si>
  <si>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</si>
  <si>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</si>
  <si>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</si>
  <si>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</si>
  <si>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</si>
  <si>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</si>
  <si>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</si>
  <si>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</si>
  <si>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</si>
  <si>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</si>
  <si>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</si>
  <si>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</si>
  <si>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</si>
  <si>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</si>
  <si>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</si>
  <si>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</si>
  <si>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</si>
  <si>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</si>
  <si>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</si>
  <si>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</si>
  <si>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</si>
  <si>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</si>
  <si>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</si>
  <si>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</si>
  <si>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</si>
  <si>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</si>
  <si>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</si>
  <si>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</si>
  <si>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</si>
  <si>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</si>
  <si>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ks985</t>
  </si>
  <si>
    <t>DVDパッケージ＿ストーリー版（黒木玲香）</t>
  </si>
  <si>
    <t>え美熟女が</t>
  </si>
  <si>
    <t>TOP</t>
  </si>
  <si>
    <t>東スポ</t>
  </si>
  <si>
    <t>4C終面全5段</t>
  </si>
  <si>
    <t>2月08日(木)</t>
  </si>
  <si>
    <t>ks986</t>
  </si>
  <si>
    <t>空電</t>
  </si>
  <si>
    <t>ks987</t>
  </si>
  <si>
    <t>再婚&amp;理解者版（黒木玲香）</t>
  </si>
  <si>
    <t>再婚&amp;理解者</t>
  </si>
  <si>
    <t>中京スポーツ</t>
  </si>
  <si>
    <t>ks988</t>
  </si>
  <si>
    <t>ks989</t>
  </si>
  <si>
    <t>デリヘル版3（黒木玲香）</t>
  </si>
  <si>
    <t>中年の楽園好みの熟女と出会い放題</t>
  </si>
  <si>
    <t>大スポ</t>
  </si>
  <si>
    <t>ks990</t>
  </si>
  <si>
    <t>ks991</t>
  </si>
  <si>
    <t>コンパニオン版（黒木玲香）</t>
  </si>
  <si>
    <t>人生で一度は訪れたい出会いの老舗〇〇</t>
  </si>
  <si>
    <t>九スポ</t>
  </si>
  <si>
    <t>2月13日(火)</t>
  </si>
  <si>
    <t>ks992</t>
  </si>
  <si>
    <t>ks993</t>
  </si>
  <si>
    <t>雑誌版SPA（黒木玲香）</t>
  </si>
  <si>
    <t>マカより効果的エロい熟女が誘ってくる魅力的なサイト</t>
  </si>
  <si>
    <t>2月22日(木)</t>
  </si>
  <si>
    <t>ks994</t>
  </si>
  <si>
    <t>ks995</t>
  </si>
  <si>
    <t>いろいろな疑問版（黒木玲香）</t>
  </si>
  <si>
    <t>登録すればわかります</t>
  </si>
  <si>
    <t>ks996</t>
  </si>
  <si>
    <t>ks997</t>
  </si>
  <si>
    <t>デリヘル版2（黒木玲香）</t>
  </si>
  <si>
    <t>もう50代の熟女だけど</t>
  </si>
  <si>
    <t>ks998</t>
  </si>
  <si>
    <t>ks999</t>
  </si>
  <si>
    <t>右女9（黒木玲香）</t>
  </si>
  <si>
    <t>中年の男女が出会える昭和世代専門の出会い場</t>
  </si>
  <si>
    <t>2月25日(日)</t>
  </si>
  <si>
    <t>ks1000</t>
  </si>
  <si>
    <t>ks1001</t>
  </si>
  <si>
    <t>スポニチ西部</t>
  </si>
  <si>
    <t>全5段つかみ20段保証</t>
  </si>
  <si>
    <t>20段保証</t>
  </si>
  <si>
    <t>ks1002</t>
  </si>
  <si>
    <t>ks1003</t>
  </si>
  <si>
    <t>ks1004</t>
  </si>
  <si>
    <t>ks1005</t>
  </si>
  <si>
    <t>ks1006</t>
  </si>
  <si>
    <t>ks1007</t>
  </si>
  <si>
    <t>ks1008</t>
  </si>
  <si>
    <t>ks1009</t>
  </si>
  <si>
    <t>旧デイリー版（黒木玲香）</t>
  </si>
  <si>
    <t>スポーツ報知関西　1回目</t>
  </si>
  <si>
    <t>4C終面雑報</t>
  </si>
  <si>
    <t>2月04日(日)</t>
  </si>
  <si>
    <t>ks1010</t>
  </si>
  <si>
    <t>スポーツ報知関西　2回目</t>
  </si>
  <si>
    <t>2月05日(月)</t>
  </si>
  <si>
    <t>ks1011</t>
  </si>
  <si>
    <t>スポーツ報知関西　3回目</t>
  </si>
  <si>
    <t>2月07日(水)</t>
  </si>
  <si>
    <t>ks1012</t>
  </si>
  <si>
    <t>男性募集版（黒木玲香）</t>
  </si>
  <si>
    <t>50代以上の男性大募集</t>
  </si>
  <si>
    <t>スポーツ報知関西　4回目</t>
  </si>
  <si>
    <t>ks1013</t>
  </si>
  <si>
    <t>スポーツ報知関西　5回目</t>
  </si>
  <si>
    <t>2月09日(金)</t>
  </si>
  <si>
    <t>ks1014</t>
  </si>
  <si>
    <t>スポーツ報知関西　6回目</t>
  </si>
  <si>
    <t>2月10日(土)</t>
  </si>
  <si>
    <t>ks1015</t>
  </si>
  <si>
    <t>スポーツ報知関西　7回目</t>
  </si>
  <si>
    <t>2月11日(日)</t>
  </si>
  <si>
    <t>ks1016</t>
  </si>
  <si>
    <t>スポーツ報知関西　8回目</t>
  </si>
  <si>
    <t>2月12日(月)</t>
  </si>
  <si>
    <t>ks1017</t>
  </si>
  <si>
    <t>スポーツ報知関西　9回目</t>
  </si>
  <si>
    <t>2月14日(水)</t>
  </si>
  <si>
    <t>ks1018</t>
  </si>
  <si>
    <t>スポーツ報知関西　10回目</t>
  </si>
  <si>
    <t>2月15日(木)</t>
  </si>
  <si>
    <t>ks1019</t>
  </si>
  <si>
    <t>スポーツ報知関西　11回目</t>
  </si>
  <si>
    <t>2月16日(金)</t>
  </si>
  <si>
    <t>ks1020</t>
  </si>
  <si>
    <t>スポーツ報知関西　12回目</t>
  </si>
  <si>
    <t>2月17日(土)</t>
  </si>
  <si>
    <t>ks1021</t>
  </si>
  <si>
    <t>スポーツ報知関西　13回目</t>
  </si>
  <si>
    <t>2月18日(日)</t>
  </si>
  <si>
    <t>ks1022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</si>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</sst>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38</v>
      </c>
      <c r="D6" s="195">
        <v>840000</v>
      </c>
      <c r="E6" s="81">
        <v>479</v>
      </c>
      <c r="F6" s="81">
        <v>157</v>
      </c>
      <c r="G6" s="81">
        <v>557</v>
      </c>
      <c r="H6" s="91">
        <v>72</v>
      </c>
      <c r="I6" s="92">
        <v>3</v>
      </c>
      <c r="J6" s="145">
        <f>H6+I6</f>
        <v>75</v>
      </c>
      <c r="K6" s="82">
        <f>IFERROR(J6/G6,"-")</f>
        <v>0.13464991023339</v>
      </c>
      <c r="L6" s="81">
        <v>7</v>
      </c>
      <c r="M6" s="81">
        <v>13</v>
      </c>
      <c r="N6" s="82">
        <f>IFERROR(L6/J6,"-")</f>
        <v>0.093333333333333</v>
      </c>
      <c r="O6" s="83">
        <f>IFERROR(D6/J6,"-")</f>
        <v>11200</v>
      </c>
      <c r="P6" s="84">
        <v>18</v>
      </c>
      <c r="Q6" s="82">
        <f>IFERROR(P6/J6,"-")</f>
        <v>0.24</v>
      </c>
      <c r="R6" s="200">
        <v>2145050</v>
      </c>
      <c r="S6" s="201">
        <f>IFERROR(R6/J6,"-")</f>
        <v>28600.666666667</v>
      </c>
      <c r="T6" s="201">
        <f>IFERROR(R6/P6,"-")</f>
        <v>119169.44444444</v>
      </c>
      <c r="U6" s="195">
        <f>IFERROR(R6-D6,"-")</f>
        <v>1305050</v>
      </c>
      <c r="V6" s="85">
        <f>R6/D6</f>
        <v>2.553630952381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840000</v>
      </c>
      <c r="E9" s="41">
        <f>SUM(E6:E7)</f>
        <v>479</v>
      </c>
      <c r="F9" s="41">
        <f>SUM(F6:F7)</f>
        <v>157</v>
      </c>
      <c r="G9" s="41">
        <f>SUM(G6:G7)</f>
        <v>557</v>
      </c>
      <c r="H9" s="41">
        <f>SUM(H6:H7)</f>
        <v>72</v>
      </c>
      <c r="I9" s="41">
        <f>SUM(I6:I7)</f>
        <v>3</v>
      </c>
      <c r="J9" s="41">
        <f>SUM(J6:J7)</f>
        <v>75</v>
      </c>
      <c r="K9" s="42">
        <f>IFERROR(J9/G9,"-")</f>
        <v>0.13464991023339</v>
      </c>
      <c r="L9" s="78">
        <f>SUM(L6:L7)</f>
        <v>7</v>
      </c>
      <c r="M9" s="78">
        <f>SUM(M6:M7)</f>
        <v>13</v>
      </c>
      <c r="N9" s="42">
        <f>IFERROR(L9/J9,"-")</f>
        <v>0.093333333333333</v>
      </c>
      <c r="O9" s="43">
        <f>IFERROR(D9/J9,"-")</f>
        <v>11200</v>
      </c>
      <c r="P9" s="44">
        <f>SUM(P6:P7)</f>
        <v>18</v>
      </c>
      <c r="Q9" s="42">
        <f>IFERROR(P9/J9,"-")</f>
        <v>0.24</v>
      </c>
      <c r="R9" s="45">
        <f>SUM(R6:R7)</f>
        <v>2145050</v>
      </c>
      <c r="S9" s="45">
        <f>IFERROR(R9/J9,"-")</f>
        <v>28600.666666667</v>
      </c>
      <c r="T9" s="45">
        <f>IFERROR(R9/P9,"-")</f>
        <v>119169.44444444</v>
      </c>
      <c r="U9" s="46">
        <f>SUM(U6:U7)</f>
        <v>1305050</v>
      </c>
      <c r="V9" s="47">
        <f>IFERROR(R9/D9,"-")</f>
        <v>2.553630952381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2.8127083333333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240000</v>
      </c>
      <c r="K6" s="81">
        <v>10</v>
      </c>
      <c r="L6" s="81">
        <v>0</v>
      </c>
      <c r="M6" s="81">
        <v>21</v>
      </c>
      <c r="N6" s="91">
        <v>3</v>
      </c>
      <c r="O6" s="92">
        <v>0</v>
      </c>
      <c r="P6" s="93">
        <f>N6+O6</f>
        <v>3</v>
      </c>
      <c r="Q6" s="82">
        <f>IFERROR(P6/M6,"-")</f>
        <v>0.14285714285714</v>
      </c>
      <c r="R6" s="81">
        <v>0</v>
      </c>
      <c r="S6" s="81">
        <v>1</v>
      </c>
      <c r="T6" s="82">
        <f>IFERROR(S6/(O6+P6),"-")</f>
        <v>0.33333333333333</v>
      </c>
      <c r="U6" s="182">
        <f>IFERROR(J6/SUM(P6:P21),"-")</f>
        <v>7272.7272727273</v>
      </c>
      <c r="V6" s="84">
        <v>1</v>
      </c>
      <c r="W6" s="82">
        <f>IF(P6=0,"-",V6/P6)</f>
        <v>0.33333333333333</v>
      </c>
      <c r="X6" s="186">
        <v>3000</v>
      </c>
      <c r="Y6" s="187">
        <f>IFERROR(X6/P6,"-")</f>
        <v>1000</v>
      </c>
      <c r="Z6" s="187">
        <f>IFERROR(X6/V6,"-")</f>
        <v>3000</v>
      </c>
      <c r="AA6" s="188">
        <f>SUM(X6:X21)-SUM(J6:J21)</f>
        <v>435050</v>
      </c>
      <c r="AB6" s="85">
        <f>SUM(X6:X21)/SUM(J6:J21)</f>
        <v>2.8127083333333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0.66666666666667</v>
      </c>
      <c r="BY6" s="128">
        <v>1</v>
      </c>
      <c r="BZ6" s="129">
        <f>IFERROR(BY6/BW6,"-")</f>
        <v>0.5</v>
      </c>
      <c r="CA6" s="130">
        <v>3000</v>
      </c>
      <c r="CB6" s="131">
        <f>IFERROR(CA6/BW6,"-")</f>
        <v>1500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14</v>
      </c>
      <c r="L7" s="81">
        <v>10</v>
      </c>
      <c r="M7" s="81">
        <v>10</v>
      </c>
      <c r="N7" s="91">
        <v>3</v>
      </c>
      <c r="O7" s="92">
        <v>0</v>
      </c>
      <c r="P7" s="93">
        <f>N7+O7</f>
        <v>3</v>
      </c>
      <c r="Q7" s="82">
        <f>IFERROR(P7/M7,"-")</f>
        <v>0.3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0.33333333333333</v>
      </c>
      <c r="X7" s="186">
        <v>165000</v>
      </c>
      <c r="Y7" s="187">
        <f>IFERROR(X7/P7,"-")</f>
        <v>55000</v>
      </c>
      <c r="Z7" s="187">
        <f>IFERROR(X7/V7,"-")</f>
        <v>165000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0.33333333333333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0.33333333333333</v>
      </c>
      <c r="CH7" s="135">
        <v>1</v>
      </c>
      <c r="CI7" s="136">
        <f>IFERROR(CH7/CF7,"-")</f>
        <v>1</v>
      </c>
      <c r="CJ7" s="137">
        <v>165000</v>
      </c>
      <c r="CK7" s="138">
        <f>IFERROR(CJ7/CF7,"-")</f>
        <v>165000</v>
      </c>
      <c r="CL7" s="139"/>
      <c r="CM7" s="139"/>
      <c r="CN7" s="139">
        <v>1</v>
      </c>
      <c r="CO7" s="140">
        <v>1</v>
      </c>
      <c r="CP7" s="141">
        <v>165000</v>
      </c>
      <c r="CQ7" s="141">
        <v>165000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65</v>
      </c>
      <c r="I8" s="90" t="s">
        <v>66</v>
      </c>
      <c r="J8" s="188"/>
      <c r="K8" s="81">
        <v>4</v>
      </c>
      <c r="L8" s="81">
        <v>0</v>
      </c>
      <c r="M8" s="81">
        <v>15</v>
      </c>
      <c r="N8" s="91">
        <v>2</v>
      </c>
      <c r="O8" s="92">
        <v>0</v>
      </c>
      <c r="P8" s="93">
        <f>N8+O8</f>
        <v>2</v>
      </c>
      <c r="Q8" s="82">
        <f>IFERROR(P8/M8,"-")</f>
        <v>0.13333333333333</v>
      </c>
      <c r="R8" s="81">
        <v>0</v>
      </c>
      <c r="S8" s="81">
        <v>1</v>
      </c>
      <c r="T8" s="82">
        <f>IFERROR(S8/(O8+P8),"-")</f>
        <v>0.5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5</v>
      </c>
      <c r="L9" s="81">
        <v>5</v>
      </c>
      <c r="M9" s="81">
        <v>2</v>
      </c>
      <c r="N9" s="91">
        <v>2</v>
      </c>
      <c r="O9" s="92">
        <v>0</v>
      </c>
      <c r="P9" s="93">
        <f>N9+O9</f>
        <v>2</v>
      </c>
      <c r="Q9" s="82">
        <f>IFERROR(P9/M9,"-")</f>
        <v>1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0.5</v>
      </c>
      <c r="X9" s="186">
        <v>18000</v>
      </c>
      <c r="Y9" s="187">
        <f>IFERROR(X9/P9,"-")</f>
        <v>9000</v>
      </c>
      <c r="Z9" s="187">
        <f>IFERROR(X9/V9,"-")</f>
        <v>18000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18000</v>
      </c>
      <c r="CB9" s="131">
        <f>IFERROR(CA9/BW9,"-")</f>
        <v>18000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18000</v>
      </c>
      <c r="CQ9" s="141">
        <v>18000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63</v>
      </c>
      <c r="G10" s="203" t="s">
        <v>77</v>
      </c>
      <c r="H10" s="90" t="s">
        <v>65</v>
      </c>
      <c r="I10" s="90" t="s">
        <v>66</v>
      </c>
      <c r="J10" s="188"/>
      <c r="K10" s="81">
        <v>2</v>
      </c>
      <c r="L10" s="81">
        <v>0</v>
      </c>
      <c r="M10" s="81">
        <v>9</v>
      </c>
      <c r="N10" s="91">
        <v>2</v>
      </c>
      <c r="O10" s="92">
        <v>0</v>
      </c>
      <c r="P10" s="93">
        <f>N10+O10</f>
        <v>2</v>
      </c>
      <c r="Q10" s="82">
        <f>IFERROR(P10/M10,"-")</f>
        <v>0.22222222222222</v>
      </c>
      <c r="R10" s="81">
        <v>0</v>
      </c>
      <c r="S10" s="81">
        <v>2</v>
      </c>
      <c r="T10" s="82">
        <f>IFERROR(S10/(O10+P10),"-")</f>
        <v>1</v>
      </c>
      <c r="U10" s="182"/>
      <c r="V10" s="84">
        <v>1</v>
      </c>
      <c r="W10" s="82">
        <f>IF(P10=0,"-",V10/P10)</f>
        <v>0.5</v>
      </c>
      <c r="X10" s="186">
        <v>10000</v>
      </c>
      <c r="Y10" s="187">
        <f>IFERROR(X10/P10,"-")</f>
        <v>5000</v>
      </c>
      <c r="Z10" s="187">
        <f>IFERROR(X10/V10,"-")</f>
        <v>10000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0.5</v>
      </c>
      <c r="BP10" s="121">
        <v>1</v>
      </c>
      <c r="BQ10" s="122">
        <f>IFERROR(BP10/BN10,"-")</f>
        <v>1</v>
      </c>
      <c r="BR10" s="123">
        <v>10000</v>
      </c>
      <c r="BS10" s="124">
        <f>IFERROR(BR10/BN10,"-")</f>
        <v>10000</v>
      </c>
      <c r="BT10" s="125"/>
      <c r="BU10" s="125">
        <v>1</v>
      </c>
      <c r="BV10" s="125"/>
      <c r="BW10" s="126">
        <v>1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10000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75</v>
      </c>
      <c r="E11" s="203" t="s">
        <v>76</v>
      </c>
      <c r="F11" s="203" t="s">
        <v>68</v>
      </c>
      <c r="G11" s="203"/>
      <c r="H11" s="90"/>
      <c r="I11" s="90"/>
      <c r="J11" s="188"/>
      <c r="K11" s="81">
        <v>6</v>
      </c>
      <c r="L11" s="81">
        <v>5</v>
      </c>
      <c r="M11" s="81">
        <v>3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79</v>
      </c>
      <c r="C12" s="203"/>
      <c r="D12" s="203" t="s">
        <v>80</v>
      </c>
      <c r="E12" s="203" t="s">
        <v>81</v>
      </c>
      <c r="F12" s="203" t="s">
        <v>63</v>
      </c>
      <c r="G12" s="203" t="s">
        <v>82</v>
      </c>
      <c r="H12" s="90" t="s">
        <v>65</v>
      </c>
      <c r="I12" s="90" t="s">
        <v>83</v>
      </c>
      <c r="J12" s="188"/>
      <c r="K12" s="81">
        <v>11</v>
      </c>
      <c r="L12" s="81">
        <v>0</v>
      </c>
      <c r="M12" s="81">
        <v>24</v>
      </c>
      <c r="N12" s="91">
        <v>1</v>
      </c>
      <c r="O12" s="92">
        <v>0</v>
      </c>
      <c r="P12" s="93">
        <f>N12+O12</f>
        <v>1</v>
      </c>
      <c r="Q12" s="82">
        <f>IFERROR(P12/M12,"-")</f>
        <v>0.041666666666667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80</v>
      </c>
      <c r="E13" s="203" t="s">
        <v>81</v>
      </c>
      <c r="F13" s="203" t="s">
        <v>68</v>
      </c>
      <c r="G13" s="203"/>
      <c r="H13" s="90"/>
      <c r="I13" s="90"/>
      <c r="J13" s="188"/>
      <c r="K13" s="81">
        <v>15</v>
      </c>
      <c r="L13" s="81">
        <v>12</v>
      </c>
      <c r="M13" s="81">
        <v>10</v>
      </c>
      <c r="N13" s="91">
        <v>1</v>
      </c>
      <c r="O13" s="92">
        <v>0</v>
      </c>
      <c r="P13" s="93">
        <f>N13+O13</f>
        <v>1</v>
      </c>
      <c r="Q13" s="82">
        <f>IFERROR(P13/M13,"-")</f>
        <v>0.1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1</v>
      </c>
      <c r="X13" s="186">
        <v>3000</v>
      </c>
      <c r="Y13" s="187">
        <f>IFERROR(X13/P13,"-")</f>
        <v>3000</v>
      </c>
      <c r="Z13" s="187">
        <f>IFERROR(X13/V13,"-")</f>
        <v>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1</v>
      </c>
      <c r="CH13" s="135">
        <v>1</v>
      </c>
      <c r="CI13" s="136">
        <f>IFERROR(CH13/CF13,"-")</f>
        <v>1</v>
      </c>
      <c r="CJ13" s="137">
        <v>3000</v>
      </c>
      <c r="CK13" s="138">
        <f>IFERROR(CJ13/CF13,"-")</f>
        <v>3000</v>
      </c>
      <c r="CL13" s="139">
        <v>1</v>
      </c>
      <c r="CM13" s="139"/>
      <c r="CN13" s="139"/>
      <c r="CO13" s="140">
        <v>1</v>
      </c>
      <c r="CP13" s="141">
        <v>3000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85</v>
      </c>
      <c r="C14" s="203"/>
      <c r="D14" s="203" t="s">
        <v>86</v>
      </c>
      <c r="E14" s="203" t="s">
        <v>87</v>
      </c>
      <c r="F14" s="203" t="s">
        <v>63</v>
      </c>
      <c r="G14" s="203" t="s">
        <v>64</v>
      </c>
      <c r="H14" s="90" t="s">
        <v>65</v>
      </c>
      <c r="I14" s="90" t="s">
        <v>88</v>
      </c>
      <c r="J14" s="188"/>
      <c r="K14" s="81">
        <v>3</v>
      </c>
      <c r="L14" s="81">
        <v>0</v>
      </c>
      <c r="M14" s="81">
        <v>22</v>
      </c>
      <c r="N14" s="91">
        <v>1</v>
      </c>
      <c r="O14" s="92">
        <v>0</v>
      </c>
      <c r="P14" s="93">
        <f>N14+O14</f>
        <v>1</v>
      </c>
      <c r="Q14" s="82">
        <f>IFERROR(P14/M14,"-")</f>
        <v>0.045454545454545</v>
      </c>
      <c r="R14" s="81">
        <v>0</v>
      </c>
      <c r="S14" s="81">
        <v>1</v>
      </c>
      <c r="T14" s="82">
        <f>IFERROR(S14/(O14+P14),"-")</f>
        <v>1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86</v>
      </c>
      <c r="E15" s="203" t="s">
        <v>87</v>
      </c>
      <c r="F15" s="203" t="s">
        <v>68</v>
      </c>
      <c r="G15" s="203"/>
      <c r="H15" s="90"/>
      <c r="I15" s="90"/>
      <c r="J15" s="188"/>
      <c r="K15" s="81">
        <v>39</v>
      </c>
      <c r="L15" s="81">
        <v>13</v>
      </c>
      <c r="M15" s="81">
        <v>6</v>
      </c>
      <c r="N15" s="91">
        <v>3</v>
      </c>
      <c r="O15" s="92">
        <v>0</v>
      </c>
      <c r="P15" s="93">
        <f>N15+O15</f>
        <v>3</v>
      </c>
      <c r="Q15" s="82">
        <f>IFERROR(P15/M15,"-")</f>
        <v>0.5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0.33333333333333</v>
      </c>
      <c r="X15" s="186">
        <v>6000</v>
      </c>
      <c r="Y15" s="187">
        <f>IFERROR(X15/P15,"-")</f>
        <v>2000</v>
      </c>
      <c r="Z15" s="187">
        <f>IFERROR(X15/V15,"-")</f>
        <v>6000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2</v>
      </c>
      <c r="CG15" s="134">
        <f>IF(P15=0,"",IF(CF15=0,"",(CF15/P15)))</f>
        <v>0.66666666666667</v>
      </c>
      <c r="CH15" s="135">
        <v>1</v>
      </c>
      <c r="CI15" s="136">
        <f>IFERROR(CH15/CF15,"-")</f>
        <v>0.5</v>
      </c>
      <c r="CJ15" s="137">
        <v>6000</v>
      </c>
      <c r="CK15" s="138">
        <f>IFERROR(CJ15/CF15,"-")</f>
        <v>3000</v>
      </c>
      <c r="CL15" s="139"/>
      <c r="CM15" s="139">
        <v>1</v>
      </c>
      <c r="CN15" s="139"/>
      <c r="CO15" s="140">
        <v>1</v>
      </c>
      <c r="CP15" s="141">
        <v>6000</v>
      </c>
      <c r="CQ15" s="141">
        <v>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90</v>
      </c>
      <c r="C16" s="203"/>
      <c r="D16" s="203" t="s">
        <v>91</v>
      </c>
      <c r="E16" s="203" t="s">
        <v>92</v>
      </c>
      <c r="F16" s="203" t="s">
        <v>63</v>
      </c>
      <c r="G16" s="203" t="s">
        <v>72</v>
      </c>
      <c r="H16" s="90" t="s">
        <v>65</v>
      </c>
      <c r="I16" s="90" t="s">
        <v>88</v>
      </c>
      <c r="J16" s="188"/>
      <c r="K16" s="81">
        <v>3</v>
      </c>
      <c r="L16" s="81">
        <v>0</v>
      </c>
      <c r="M16" s="81">
        <v>13</v>
      </c>
      <c r="N16" s="91">
        <v>1</v>
      </c>
      <c r="O16" s="92">
        <v>0</v>
      </c>
      <c r="P16" s="93">
        <f>N16+O16</f>
        <v>1</v>
      </c>
      <c r="Q16" s="82">
        <f>IFERROR(P16/M16,"-")</f>
        <v>0.076923076923077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93</v>
      </c>
      <c r="C17" s="203"/>
      <c r="D17" s="203" t="s">
        <v>91</v>
      </c>
      <c r="E17" s="203" t="s">
        <v>92</v>
      </c>
      <c r="F17" s="203" t="s">
        <v>68</v>
      </c>
      <c r="G17" s="203"/>
      <c r="H17" s="90"/>
      <c r="I17" s="90"/>
      <c r="J17" s="188"/>
      <c r="K17" s="81">
        <v>28</v>
      </c>
      <c r="L17" s="81">
        <v>11</v>
      </c>
      <c r="M17" s="81">
        <v>2</v>
      </c>
      <c r="N17" s="91">
        <v>2</v>
      </c>
      <c r="O17" s="92">
        <v>0</v>
      </c>
      <c r="P17" s="93">
        <f>N17+O17</f>
        <v>2</v>
      </c>
      <c r="Q17" s="82">
        <f>IFERROR(P17/M17,"-")</f>
        <v>1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>
        <v>1</v>
      </c>
      <c r="CG17" s="134">
        <f>IF(P17=0,"",IF(CF17=0,"",(CF17/P17)))</f>
        <v>0.5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94</v>
      </c>
      <c r="C18" s="203"/>
      <c r="D18" s="203" t="s">
        <v>95</v>
      </c>
      <c r="E18" s="203" t="s">
        <v>96</v>
      </c>
      <c r="F18" s="203" t="s">
        <v>63</v>
      </c>
      <c r="G18" s="203" t="s">
        <v>77</v>
      </c>
      <c r="H18" s="90" t="s">
        <v>65</v>
      </c>
      <c r="I18" s="90" t="s">
        <v>88</v>
      </c>
      <c r="J18" s="188"/>
      <c r="K18" s="81">
        <v>1</v>
      </c>
      <c r="L18" s="81">
        <v>0</v>
      </c>
      <c r="M18" s="81">
        <v>18</v>
      </c>
      <c r="N18" s="91">
        <v>1</v>
      </c>
      <c r="O18" s="92">
        <v>0</v>
      </c>
      <c r="P18" s="93">
        <f>N18+O18</f>
        <v>1</v>
      </c>
      <c r="Q18" s="82">
        <f>IFERROR(P18/M18,"-")</f>
        <v>0.055555555555556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97</v>
      </c>
      <c r="C19" s="203"/>
      <c r="D19" s="203" t="s">
        <v>95</v>
      </c>
      <c r="E19" s="203" t="s">
        <v>96</v>
      </c>
      <c r="F19" s="203" t="s">
        <v>68</v>
      </c>
      <c r="G19" s="203"/>
      <c r="H19" s="90"/>
      <c r="I19" s="90"/>
      <c r="J19" s="188"/>
      <c r="K19" s="81">
        <v>48</v>
      </c>
      <c r="L19" s="81">
        <v>5</v>
      </c>
      <c r="M19" s="81">
        <v>1</v>
      </c>
      <c r="N19" s="91">
        <v>3</v>
      </c>
      <c r="O19" s="92">
        <v>0</v>
      </c>
      <c r="P19" s="93">
        <f>N19+O19</f>
        <v>3</v>
      </c>
      <c r="Q19" s="82">
        <f>IFERROR(P19/M19,"-")</f>
        <v>3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0.33333333333333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2</v>
      </c>
      <c r="BX19" s="127">
        <f>IF(P19=0,"",IF(BW19=0,"",(BW19/P19)))</f>
        <v>0.66666666666667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98</v>
      </c>
      <c r="C20" s="203"/>
      <c r="D20" s="203" t="s">
        <v>99</v>
      </c>
      <c r="E20" s="203" t="s">
        <v>100</v>
      </c>
      <c r="F20" s="203" t="s">
        <v>63</v>
      </c>
      <c r="G20" s="203" t="s">
        <v>82</v>
      </c>
      <c r="H20" s="90" t="s">
        <v>65</v>
      </c>
      <c r="I20" s="204" t="s">
        <v>101</v>
      </c>
      <c r="J20" s="188"/>
      <c r="K20" s="81">
        <v>16</v>
      </c>
      <c r="L20" s="81">
        <v>0</v>
      </c>
      <c r="M20" s="81">
        <v>34</v>
      </c>
      <c r="N20" s="91">
        <v>2</v>
      </c>
      <c r="O20" s="92">
        <v>1</v>
      </c>
      <c r="P20" s="93">
        <f>N20+O20</f>
        <v>3</v>
      </c>
      <c r="Q20" s="82">
        <f>IFERROR(P20/M20,"-")</f>
        <v>0.088235294117647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0.33333333333333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99</v>
      </c>
      <c r="E21" s="203" t="s">
        <v>100</v>
      </c>
      <c r="F21" s="203" t="s">
        <v>68</v>
      </c>
      <c r="G21" s="203"/>
      <c r="H21" s="90"/>
      <c r="I21" s="90"/>
      <c r="J21" s="188"/>
      <c r="K21" s="81">
        <v>14</v>
      </c>
      <c r="L21" s="81">
        <v>11</v>
      </c>
      <c r="M21" s="81">
        <v>25</v>
      </c>
      <c r="N21" s="91">
        <v>5</v>
      </c>
      <c r="O21" s="92">
        <v>0</v>
      </c>
      <c r="P21" s="93">
        <f>N21+O21</f>
        <v>5</v>
      </c>
      <c r="Q21" s="82">
        <f>IFERROR(P21/M21,"-")</f>
        <v>0.2</v>
      </c>
      <c r="R21" s="81">
        <v>2</v>
      </c>
      <c r="S21" s="81">
        <v>0</v>
      </c>
      <c r="T21" s="82">
        <f>IFERROR(S21/(O21+P21),"-")</f>
        <v>0</v>
      </c>
      <c r="U21" s="182"/>
      <c r="V21" s="84">
        <v>3</v>
      </c>
      <c r="W21" s="82">
        <f>IF(P21=0,"-",V21/P21)</f>
        <v>0.6</v>
      </c>
      <c r="X21" s="186">
        <v>470050</v>
      </c>
      <c r="Y21" s="187">
        <f>IFERROR(X21/P21,"-")</f>
        <v>94010</v>
      </c>
      <c r="Z21" s="187">
        <f>IFERROR(X21/V21,"-")</f>
        <v>156683.33333333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0.2</v>
      </c>
      <c r="BP21" s="121">
        <v>1</v>
      </c>
      <c r="BQ21" s="122">
        <f>IFERROR(BP21/BN21,"-")</f>
        <v>1</v>
      </c>
      <c r="BR21" s="123">
        <v>3000</v>
      </c>
      <c r="BS21" s="124">
        <f>IFERROR(BR21/BN21,"-")</f>
        <v>3000</v>
      </c>
      <c r="BT21" s="125">
        <v>1</v>
      </c>
      <c r="BU21" s="125"/>
      <c r="BV21" s="125"/>
      <c r="BW21" s="126">
        <v>2</v>
      </c>
      <c r="BX21" s="127">
        <f>IF(P21=0,"",IF(BW21=0,"",(BW21/P21)))</f>
        <v>0.4</v>
      </c>
      <c r="BY21" s="128">
        <v>1</v>
      </c>
      <c r="BZ21" s="129">
        <f>IFERROR(BY21/BW21,"-")</f>
        <v>0.5</v>
      </c>
      <c r="CA21" s="130">
        <v>467050</v>
      </c>
      <c r="CB21" s="131">
        <f>IFERROR(CA21/BW21,"-")</f>
        <v>233525</v>
      </c>
      <c r="CC21" s="132"/>
      <c r="CD21" s="132"/>
      <c r="CE21" s="132">
        <v>1</v>
      </c>
      <c r="CF21" s="133">
        <v>2</v>
      </c>
      <c r="CG21" s="134">
        <f>IF(P21=0,"",IF(CF21=0,"",(CF21/P21)))</f>
        <v>0.4</v>
      </c>
      <c r="CH21" s="135">
        <v>1</v>
      </c>
      <c r="CI21" s="136">
        <f>IFERROR(CH21/CF21,"-")</f>
        <v>0.5</v>
      </c>
      <c r="CJ21" s="137">
        <v>10000</v>
      </c>
      <c r="CK21" s="138">
        <f>IFERROR(CJ21/CF21,"-")</f>
        <v>5000</v>
      </c>
      <c r="CL21" s="139"/>
      <c r="CM21" s="139">
        <v>1</v>
      </c>
      <c r="CN21" s="139"/>
      <c r="CO21" s="140">
        <v>3</v>
      </c>
      <c r="CP21" s="141">
        <v>470050</v>
      </c>
      <c r="CQ21" s="141">
        <v>467050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0.096666666666667</v>
      </c>
      <c r="B22" s="203" t="s">
        <v>103</v>
      </c>
      <c r="C22" s="203"/>
      <c r="D22" s="203" t="s">
        <v>61</v>
      </c>
      <c r="E22" s="203" t="s">
        <v>62</v>
      </c>
      <c r="F22" s="203" t="s">
        <v>63</v>
      </c>
      <c r="G22" s="203" t="s">
        <v>104</v>
      </c>
      <c r="H22" s="90" t="s">
        <v>105</v>
      </c>
      <c r="I22" s="90" t="s">
        <v>106</v>
      </c>
      <c r="J22" s="188">
        <v>300000</v>
      </c>
      <c r="K22" s="81">
        <v>15</v>
      </c>
      <c r="L22" s="81">
        <v>0</v>
      </c>
      <c r="M22" s="81">
        <v>38</v>
      </c>
      <c r="N22" s="91">
        <v>1</v>
      </c>
      <c r="O22" s="92">
        <v>1</v>
      </c>
      <c r="P22" s="93">
        <f>N22+O22</f>
        <v>2</v>
      </c>
      <c r="Q22" s="82">
        <f>IFERROR(P22/M22,"-")</f>
        <v>0.052631578947368</v>
      </c>
      <c r="R22" s="81">
        <v>0</v>
      </c>
      <c r="S22" s="81">
        <v>1</v>
      </c>
      <c r="T22" s="82">
        <f>IFERROR(S22/(O22+P22),"-")</f>
        <v>0.33333333333333</v>
      </c>
      <c r="U22" s="182">
        <f>IFERROR(J22/SUM(P22:P29),"-")</f>
        <v>18750</v>
      </c>
      <c r="V22" s="84">
        <v>1</v>
      </c>
      <c r="W22" s="82">
        <f>IF(P22=0,"-",V22/P22)</f>
        <v>0.5</v>
      </c>
      <c r="X22" s="186">
        <v>20000</v>
      </c>
      <c r="Y22" s="187">
        <f>IFERROR(X22/P22,"-")</f>
        <v>10000</v>
      </c>
      <c r="Z22" s="187">
        <f>IFERROR(X22/V22,"-")</f>
        <v>20000</v>
      </c>
      <c r="AA22" s="188">
        <f>SUM(X22:X29)-SUM(J22:J29)</f>
        <v>-271000</v>
      </c>
      <c r="AB22" s="85">
        <f>SUM(X22:X29)/SUM(J22:J29)</f>
        <v>0.096666666666667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0.5</v>
      </c>
      <c r="BP22" s="121">
        <v>1</v>
      </c>
      <c r="BQ22" s="122">
        <f>IFERROR(BP22/BN22,"-")</f>
        <v>1</v>
      </c>
      <c r="BR22" s="123">
        <v>20000</v>
      </c>
      <c r="BS22" s="124">
        <f>IFERROR(BR22/BN22,"-")</f>
        <v>20000</v>
      </c>
      <c r="BT22" s="125"/>
      <c r="BU22" s="125">
        <v>1</v>
      </c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20000</v>
      </c>
      <c r="CQ22" s="141">
        <v>20000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107</v>
      </c>
      <c r="C23" s="203"/>
      <c r="D23" s="203" t="s">
        <v>61</v>
      </c>
      <c r="E23" s="203" t="s">
        <v>62</v>
      </c>
      <c r="F23" s="203" t="s">
        <v>68</v>
      </c>
      <c r="G23" s="203"/>
      <c r="H23" s="90"/>
      <c r="I23" s="90"/>
      <c r="J23" s="188"/>
      <c r="K23" s="81">
        <v>37</v>
      </c>
      <c r="L23" s="81">
        <v>18</v>
      </c>
      <c r="M23" s="81">
        <v>15</v>
      </c>
      <c r="N23" s="91">
        <v>3</v>
      </c>
      <c r="O23" s="92">
        <v>0</v>
      </c>
      <c r="P23" s="93">
        <f>N23+O23</f>
        <v>3</v>
      </c>
      <c r="Q23" s="82">
        <f>IFERROR(P23/M23,"-")</f>
        <v>0.2</v>
      </c>
      <c r="R23" s="81">
        <v>0</v>
      </c>
      <c r="S23" s="81">
        <v>1</v>
      </c>
      <c r="T23" s="82">
        <f>IFERROR(S23/(O23+P23),"-")</f>
        <v>0.33333333333333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3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108</v>
      </c>
      <c r="C24" s="203"/>
      <c r="D24" s="203" t="s">
        <v>86</v>
      </c>
      <c r="E24" s="203" t="s">
        <v>87</v>
      </c>
      <c r="F24" s="203" t="s">
        <v>63</v>
      </c>
      <c r="G24" s="203"/>
      <c r="H24" s="90" t="s">
        <v>105</v>
      </c>
      <c r="I24" s="90"/>
      <c r="J24" s="188"/>
      <c r="K24" s="81">
        <v>8</v>
      </c>
      <c r="L24" s="81">
        <v>0</v>
      </c>
      <c r="M24" s="81">
        <v>37</v>
      </c>
      <c r="N24" s="91">
        <v>4</v>
      </c>
      <c r="O24" s="92">
        <v>0</v>
      </c>
      <c r="P24" s="93">
        <f>N24+O24</f>
        <v>4</v>
      </c>
      <c r="Q24" s="82">
        <f>IFERROR(P24/M24,"-")</f>
        <v>0.10810810810811</v>
      </c>
      <c r="R24" s="81">
        <v>0</v>
      </c>
      <c r="S24" s="81">
        <v>1</v>
      </c>
      <c r="T24" s="82">
        <f>IFERROR(S24/(O24+P24),"-")</f>
        <v>0.25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0.25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0.25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109</v>
      </c>
      <c r="C25" s="203"/>
      <c r="D25" s="203" t="s">
        <v>86</v>
      </c>
      <c r="E25" s="203" t="s">
        <v>87</v>
      </c>
      <c r="F25" s="203" t="s">
        <v>68</v>
      </c>
      <c r="G25" s="203"/>
      <c r="H25" s="90"/>
      <c r="I25" s="90"/>
      <c r="J25" s="188"/>
      <c r="K25" s="81">
        <v>22</v>
      </c>
      <c r="L25" s="81">
        <v>17</v>
      </c>
      <c r="M25" s="81">
        <v>11</v>
      </c>
      <c r="N25" s="91">
        <v>3</v>
      </c>
      <c r="O25" s="92">
        <v>0</v>
      </c>
      <c r="P25" s="93">
        <f>N25+O25</f>
        <v>3</v>
      </c>
      <c r="Q25" s="82">
        <f>IFERROR(P25/M25,"-")</f>
        <v>0.27272727272727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0.33333333333333</v>
      </c>
      <c r="X25" s="186">
        <v>9000</v>
      </c>
      <c r="Y25" s="187">
        <f>IFERROR(X25/P25,"-")</f>
        <v>3000</v>
      </c>
      <c r="Z25" s="187">
        <f>IFERROR(X25/V25,"-")</f>
        <v>9000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3</v>
      </c>
      <c r="BX25" s="127">
        <f>IF(P25=0,"",IF(BW25=0,"",(BW25/P25)))</f>
        <v>1</v>
      </c>
      <c r="BY25" s="128">
        <v>1</v>
      </c>
      <c r="BZ25" s="129">
        <f>IFERROR(BY25/BW25,"-")</f>
        <v>0.33333333333333</v>
      </c>
      <c r="CA25" s="130">
        <v>9000</v>
      </c>
      <c r="CB25" s="131">
        <f>IFERROR(CA25/BW25,"-")</f>
        <v>3000</v>
      </c>
      <c r="CC25" s="132"/>
      <c r="CD25" s="132"/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9000</v>
      </c>
      <c r="CQ25" s="141">
        <v>9000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110</v>
      </c>
      <c r="C26" s="203"/>
      <c r="D26" s="203" t="s">
        <v>75</v>
      </c>
      <c r="E26" s="203" t="s">
        <v>76</v>
      </c>
      <c r="F26" s="203" t="s">
        <v>63</v>
      </c>
      <c r="G26" s="203"/>
      <c r="H26" s="90" t="s">
        <v>105</v>
      </c>
      <c r="I26" s="90"/>
      <c r="J26" s="188"/>
      <c r="K26" s="81">
        <v>3</v>
      </c>
      <c r="L26" s="81">
        <v>0</v>
      </c>
      <c r="M26" s="81">
        <v>6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111</v>
      </c>
      <c r="C27" s="203"/>
      <c r="D27" s="203" t="s">
        <v>75</v>
      </c>
      <c r="E27" s="203" t="s">
        <v>76</v>
      </c>
      <c r="F27" s="203" t="s">
        <v>68</v>
      </c>
      <c r="G27" s="203"/>
      <c r="H27" s="90"/>
      <c r="I27" s="90"/>
      <c r="J27" s="188"/>
      <c r="K27" s="81">
        <v>11</v>
      </c>
      <c r="L27" s="81">
        <v>6</v>
      </c>
      <c r="M27" s="81">
        <v>4</v>
      </c>
      <c r="N27" s="91">
        <v>0</v>
      </c>
      <c r="O27" s="92">
        <v>1</v>
      </c>
      <c r="P27" s="93">
        <f>N27+O27</f>
        <v>1</v>
      </c>
      <c r="Q27" s="82">
        <f>IFERROR(P27/M27,"-")</f>
        <v>0.25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1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112</v>
      </c>
      <c r="C28" s="203"/>
      <c r="D28" s="203" t="s">
        <v>99</v>
      </c>
      <c r="E28" s="203" t="s">
        <v>100</v>
      </c>
      <c r="F28" s="203" t="s">
        <v>63</v>
      </c>
      <c r="G28" s="203"/>
      <c r="H28" s="90" t="s">
        <v>105</v>
      </c>
      <c r="I28" s="90"/>
      <c r="J28" s="188"/>
      <c r="K28" s="81">
        <v>8</v>
      </c>
      <c r="L28" s="81">
        <v>0</v>
      </c>
      <c r="M28" s="81">
        <v>21</v>
      </c>
      <c r="N28" s="91">
        <v>3</v>
      </c>
      <c r="O28" s="92">
        <v>0</v>
      </c>
      <c r="P28" s="93">
        <f>N28+O28</f>
        <v>3</v>
      </c>
      <c r="Q28" s="82">
        <f>IFERROR(P28/M28,"-")</f>
        <v>0.14285714285714</v>
      </c>
      <c r="R28" s="81">
        <v>0</v>
      </c>
      <c r="S28" s="81">
        <v>1</v>
      </c>
      <c r="T28" s="82">
        <f>IFERROR(S28/(O28+P28),"-")</f>
        <v>0.33333333333333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0.66666666666667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113</v>
      </c>
      <c r="C29" s="203"/>
      <c r="D29" s="203" t="s">
        <v>99</v>
      </c>
      <c r="E29" s="203" t="s">
        <v>100</v>
      </c>
      <c r="F29" s="203" t="s">
        <v>68</v>
      </c>
      <c r="G29" s="203"/>
      <c r="H29" s="90"/>
      <c r="I29" s="90"/>
      <c r="J29" s="188"/>
      <c r="K29" s="81">
        <v>26</v>
      </c>
      <c r="L29" s="81">
        <v>9</v>
      </c>
      <c r="M29" s="81">
        <v>6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4.8033333333333</v>
      </c>
      <c r="B30" s="203" t="s">
        <v>114</v>
      </c>
      <c r="C30" s="203"/>
      <c r="D30" s="203" t="s">
        <v>115</v>
      </c>
      <c r="E30" s="203" t="s">
        <v>96</v>
      </c>
      <c r="F30" s="203" t="s">
        <v>63</v>
      </c>
      <c r="G30" s="203" t="s">
        <v>116</v>
      </c>
      <c r="H30" s="90" t="s">
        <v>117</v>
      </c>
      <c r="I30" s="204" t="s">
        <v>118</v>
      </c>
      <c r="J30" s="188">
        <v>300000</v>
      </c>
      <c r="K30" s="81">
        <v>7</v>
      </c>
      <c r="L30" s="81">
        <v>0</v>
      </c>
      <c r="M30" s="81">
        <v>22</v>
      </c>
      <c r="N30" s="91">
        <v>1</v>
      </c>
      <c r="O30" s="92">
        <v>0</v>
      </c>
      <c r="P30" s="93">
        <f>N30+O30</f>
        <v>1</v>
      </c>
      <c r="Q30" s="82">
        <f>IFERROR(P30/M30,"-")</f>
        <v>0.045454545454545</v>
      </c>
      <c r="R30" s="81">
        <v>0</v>
      </c>
      <c r="S30" s="81">
        <v>1</v>
      </c>
      <c r="T30" s="82">
        <f>IFERROR(S30/(O30+P30),"-")</f>
        <v>1</v>
      </c>
      <c r="U30" s="182">
        <f>IFERROR(J30/SUM(P30:P43),"-")</f>
        <v>11538.461538462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SUM(X30:X43)-SUM(J30:J43)</f>
        <v>1141000</v>
      </c>
      <c r="AB30" s="85">
        <f>SUM(X30:X43)/SUM(J30:J43)</f>
        <v>4.8033333333333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1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119</v>
      </c>
      <c r="C31" s="203"/>
      <c r="D31" s="203" t="s">
        <v>70</v>
      </c>
      <c r="E31" s="203" t="s">
        <v>71</v>
      </c>
      <c r="F31" s="203" t="s">
        <v>63</v>
      </c>
      <c r="G31" s="203" t="s">
        <v>120</v>
      </c>
      <c r="H31" s="90" t="s">
        <v>117</v>
      </c>
      <c r="I31" s="90" t="s">
        <v>121</v>
      </c>
      <c r="J31" s="188"/>
      <c r="K31" s="81">
        <v>0</v>
      </c>
      <c r="L31" s="81">
        <v>0</v>
      </c>
      <c r="M31" s="81">
        <v>8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122</v>
      </c>
      <c r="C32" s="203"/>
      <c r="D32" s="203" t="s">
        <v>91</v>
      </c>
      <c r="E32" s="203" t="s">
        <v>92</v>
      </c>
      <c r="F32" s="203" t="s">
        <v>63</v>
      </c>
      <c r="G32" s="203" t="s">
        <v>123</v>
      </c>
      <c r="H32" s="90" t="s">
        <v>117</v>
      </c>
      <c r="I32" s="90" t="s">
        <v>124</v>
      </c>
      <c r="J32" s="188"/>
      <c r="K32" s="81">
        <v>1</v>
      </c>
      <c r="L32" s="81">
        <v>0</v>
      </c>
      <c r="M32" s="81">
        <v>7</v>
      </c>
      <c r="N32" s="91">
        <v>1</v>
      </c>
      <c r="O32" s="92">
        <v>0</v>
      </c>
      <c r="P32" s="93">
        <f>N32+O32</f>
        <v>1</v>
      </c>
      <c r="Q32" s="82">
        <f>IFERROR(P32/M32,"-")</f>
        <v>0.14285714285714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1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125</v>
      </c>
      <c r="C33" s="203"/>
      <c r="D33" s="203" t="s">
        <v>126</v>
      </c>
      <c r="E33" s="203" t="s">
        <v>127</v>
      </c>
      <c r="F33" s="203" t="s">
        <v>63</v>
      </c>
      <c r="G33" s="203" t="s">
        <v>128</v>
      </c>
      <c r="H33" s="90" t="s">
        <v>117</v>
      </c>
      <c r="I33" s="90" t="s">
        <v>66</v>
      </c>
      <c r="J33" s="188"/>
      <c r="K33" s="81">
        <v>9</v>
      </c>
      <c r="L33" s="81">
        <v>0</v>
      </c>
      <c r="M33" s="81">
        <v>18</v>
      </c>
      <c r="N33" s="91">
        <v>2</v>
      </c>
      <c r="O33" s="92">
        <v>0</v>
      </c>
      <c r="P33" s="93">
        <f>N33+O33</f>
        <v>2</v>
      </c>
      <c r="Q33" s="82">
        <f>IFERROR(P33/M33,"-")</f>
        <v>0.11111111111111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129</v>
      </c>
      <c r="C34" s="203"/>
      <c r="D34" s="203" t="s">
        <v>115</v>
      </c>
      <c r="E34" s="203" t="s">
        <v>96</v>
      </c>
      <c r="F34" s="203" t="s">
        <v>63</v>
      </c>
      <c r="G34" s="203" t="s">
        <v>130</v>
      </c>
      <c r="H34" s="90" t="s">
        <v>117</v>
      </c>
      <c r="I34" s="90" t="s">
        <v>131</v>
      </c>
      <c r="J34" s="188"/>
      <c r="K34" s="81">
        <v>7</v>
      </c>
      <c r="L34" s="81">
        <v>0</v>
      </c>
      <c r="M34" s="81">
        <v>17</v>
      </c>
      <c r="N34" s="91">
        <v>2</v>
      </c>
      <c r="O34" s="92">
        <v>0</v>
      </c>
      <c r="P34" s="93">
        <f>N34+O34</f>
        <v>2</v>
      </c>
      <c r="Q34" s="82">
        <f>IFERROR(P34/M34,"-")</f>
        <v>0.11764705882353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1</v>
      </c>
      <c r="W34" s="82">
        <f>IF(P34=0,"-",V34/P34)</f>
        <v>0.5</v>
      </c>
      <c r="X34" s="186">
        <v>1210000</v>
      </c>
      <c r="Y34" s="187">
        <f>IFERROR(X34/P34,"-")</f>
        <v>605000</v>
      </c>
      <c r="Z34" s="187">
        <f>IFERROR(X34/V34,"-")</f>
        <v>1210000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>
        <v>1</v>
      </c>
      <c r="CG34" s="134">
        <f>IF(P34=0,"",IF(CF34=0,"",(CF34/P34)))</f>
        <v>0.5</v>
      </c>
      <c r="CH34" s="135">
        <v>1</v>
      </c>
      <c r="CI34" s="136">
        <f>IFERROR(CH34/CF34,"-")</f>
        <v>1</v>
      </c>
      <c r="CJ34" s="137">
        <v>1210000</v>
      </c>
      <c r="CK34" s="138">
        <f>IFERROR(CJ34/CF34,"-")</f>
        <v>1210000</v>
      </c>
      <c r="CL34" s="139"/>
      <c r="CM34" s="139"/>
      <c r="CN34" s="139">
        <v>1</v>
      </c>
      <c r="CO34" s="140">
        <v>1</v>
      </c>
      <c r="CP34" s="141">
        <v>1210000</v>
      </c>
      <c r="CQ34" s="141">
        <v>1210000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/>
      <c r="B35" s="203" t="s">
        <v>132</v>
      </c>
      <c r="C35" s="203"/>
      <c r="D35" s="203" t="s">
        <v>70</v>
      </c>
      <c r="E35" s="203" t="s">
        <v>71</v>
      </c>
      <c r="F35" s="203" t="s">
        <v>63</v>
      </c>
      <c r="G35" s="203" t="s">
        <v>133</v>
      </c>
      <c r="H35" s="90" t="s">
        <v>117</v>
      </c>
      <c r="I35" s="205" t="s">
        <v>134</v>
      </c>
      <c r="J35" s="188"/>
      <c r="K35" s="81">
        <v>2</v>
      </c>
      <c r="L35" s="81">
        <v>0</v>
      </c>
      <c r="M35" s="81">
        <v>10</v>
      </c>
      <c r="N35" s="91">
        <v>1</v>
      </c>
      <c r="O35" s="92">
        <v>0</v>
      </c>
      <c r="P35" s="93">
        <f>N35+O35</f>
        <v>1</v>
      </c>
      <c r="Q35" s="82">
        <f>IFERROR(P35/M35,"-")</f>
        <v>0.1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135</v>
      </c>
      <c r="C36" s="203"/>
      <c r="D36" s="203" t="s">
        <v>91</v>
      </c>
      <c r="E36" s="203" t="s">
        <v>92</v>
      </c>
      <c r="F36" s="203" t="s">
        <v>63</v>
      </c>
      <c r="G36" s="203" t="s">
        <v>136</v>
      </c>
      <c r="H36" s="90" t="s">
        <v>117</v>
      </c>
      <c r="I36" s="204" t="s">
        <v>137</v>
      </c>
      <c r="J36" s="188"/>
      <c r="K36" s="81">
        <v>0</v>
      </c>
      <c r="L36" s="81">
        <v>0</v>
      </c>
      <c r="M36" s="81">
        <v>7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126</v>
      </c>
      <c r="E37" s="203" t="s">
        <v>127</v>
      </c>
      <c r="F37" s="203" t="s">
        <v>63</v>
      </c>
      <c r="G37" s="203" t="s">
        <v>139</v>
      </c>
      <c r="H37" s="90" t="s">
        <v>117</v>
      </c>
      <c r="I37" s="90" t="s">
        <v>140</v>
      </c>
      <c r="J37" s="188"/>
      <c r="K37" s="81">
        <v>8</v>
      </c>
      <c r="L37" s="81">
        <v>0</v>
      </c>
      <c r="M37" s="81">
        <v>20</v>
      </c>
      <c r="N37" s="91">
        <v>3</v>
      </c>
      <c r="O37" s="92">
        <v>0</v>
      </c>
      <c r="P37" s="93">
        <f>N37+O37</f>
        <v>3</v>
      </c>
      <c r="Q37" s="82">
        <f>IFERROR(P37/M37,"-")</f>
        <v>0.15</v>
      </c>
      <c r="R37" s="81">
        <v>0</v>
      </c>
      <c r="S37" s="81">
        <v>1</v>
      </c>
      <c r="T37" s="82">
        <f>IFERROR(S37/(O37+P37),"-")</f>
        <v>0.33333333333333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0.33333333333333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0.33333333333333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0.33333333333333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141</v>
      </c>
      <c r="C38" s="203"/>
      <c r="D38" s="203" t="s">
        <v>115</v>
      </c>
      <c r="E38" s="203" t="s">
        <v>96</v>
      </c>
      <c r="F38" s="203" t="s">
        <v>63</v>
      </c>
      <c r="G38" s="203" t="s">
        <v>142</v>
      </c>
      <c r="H38" s="90" t="s">
        <v>117</v>
      </c>
      <c r="I38" s="90" t="s">
        <v>143</v>
      </c>
      <c r="J38" s="188"/>
      <c r="K38" s="81">
        <v>8</v>
      </c>
      <c r="L38" s="81">
        <v>0</v>
      </c>
      <c r="M38" s="81">
        <v>18</v>
      </c>
      <c r="N38" s="91">
        <v>3</v>
      </c>
      <c r="O38" s="92">
        <v>0</v>
      </c>
      <c r="P38" s="93">
        <f>N38+O38</f>
        <v>3</v>
      </c>
      <c r="Q38" s="82">
        <f>IFERROR(P38/M38,"-")</f>
        <v>0.16666666666667</v>
      </c>
      <c r="R38" s="81">
        <v>0</v>
      </c>
      <c r="S38" s="81">
        <v>1</v>
      </c>
      <c r="T38" s="82">
        <f>IFERROR(S38/(O38+P38),"-")</f>
        <v>0.33333333333333</v>
      </c>
      <c r="U38" s="182"/>
      <c r="V38" s="84">
        <v>1</v>
      </c>
      <c r="W38" s="82">
        <f>IF(P38=0,"-",V38/P38)</f>
        <v>0.33333333333333</v>
      </c>
      <c r="X38" s="186">
        <v>3000</v>
      </c>
      <c r="Y38" s="187">
        <f>IFERROR(X38/P38,"-")</f>
        <v>1000</v>
      </c>
      <c r="Z38" s="187">
        <f>IFERROR(X38/V38,"-")</f>
        <v>3000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0.66666666666667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0.33333333333333</v>
      </c>
      <c r="BY38" s="128">
        <v>1</v>
      </c>
      <c r="BZ38" s="129">
        <f>IFERROR(BY38/BW38,"-")</f>
        <v>1</v>
      </c>
      <c r="CA38" s="130">
        <v>3000</v>
      </c>
      <c r="CB38" s="131">
        <f>IFERROR(CA38/BW38,"-")</f>
        <v>3000</v>
      </c>
      <c r="CC38" s="132">
        <v>1</v>
      </c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144</v>
      </c>
      <c r="C39" s="203"/>
      <c r="D39" s="203" t="s">
        <v>70</v>
      </c>
      <c r="E39" s="203" t="s">
        <v>71</v>
      </c>
      <c r="F39" s="203" t="s">
        <v>63</v>
      </c>
      <c r="G39" s="203" t="s">
        <v>145</v>
      </c>
      <c r="H39" s="90" t="s">
        <v>117</v>
      </c>
      <c r="I39" s="90" t="s">
        <v>146</v>
      </c>
      <c r="J39" s="188"/>
      <c r="K39" s="81">
        <v>2</v>
      </c>
      <c r="L39" s="81">
        <v>0</v>
      </c>
      <c r="M39" s="81">
        <v>4</v>
      </c>
      <c r="N39" s="91">
        <v>2</v>
      </c>
      <c r="O39" s="92">
        <v>0</v>
      </c>
      <c r="P39" s="93">
        <f>N39+O39</f>
        <v>2</v>
      </c>
      <c r="Q39" s="82">
        <f>IFERROR(P39/M39,"-")</f>
        <v>0.5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147</v>
      </c>
      <c r="C40" s="203"/>
      <c r="D40" s="203" t="s">
        <v>91</v>
      </c>
      <c r="E40" s="203" t="s">
        <v>92</v>
      </c>
      <c r="F40" s="203" t="s">
        <v>63</v>
      </c>
      <c r="G40" s="203" t="s">
        <v>148</v>
      </c>
      <c r="H40" s="90" t="s">
        <v>117</v>
      </c>
      <c r="I40" s="90" t="s">
        <v>149</v>
      </c>
      <c r="J40" s="188"/>
      <c r="K40" s="81">
        <v>2</v>
      </c>
      <c r="L40" s="81">
        <v>0</v>
      </c>
      <c r="M40" s="81">
        <v>12</v>
      </c>
      <c r="N40" s="91">
        <v>1</v>
      </c>
      <c r="O40" s="92">
        <v>0</v>
      </c>
      <c r="P40" s="93">
        <f>N40+O40</f>
        <v>1</v>
      </c>
      <c r="Q40" s="82">
        <f>IFERROR(P40/M40,"-")</f>
        <v>0.083333333333333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1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150</v>
      </c>
      <c r="C41" s="203"/>
      <c r="D41" s="203" t="s">
        <v>126</v>
      </c>
      <c r="E41" s="203" t="s">
        <v>127</v>
      </c>
      <c r="F41" s="203" t="s">
        <v>63</v>
      </c>
      <c r="G41" s="203" t="s">
        <v>151</v>
      </c>
      <c r="H41" s="90" t="s">
        <v>117</v>
      </c>
      <c r="I41" s="205" t="s">
        <v>152</v>
      </c>
      <c r="J41" s="188"/>
      <c r="K41" s="81">
        <v>2</v>
      </c>
      <c r="L41" s="81">
        <v>0</v>
      </c>
      <c r="M41" s="81">
        <v>10</v>
      </c>
      <c r="N41" s="91">
        <v>1</v>
      </c>
      <c r="O41" s="92">
        <v>0</v>
      </c>
      <c r="P41" s="93">
        <f>N41+O41</f>
        <v>1</v>
      </c>
      <c r="Q41" s="82">
        <f>IFERROR(P41/M41,"-")</f>
        <v>0.1</v>
      </c>
      <c r="R41" s="81">
        <v>0</v>
      </c>
      <c r="S41" s="81">
        <v>1</v>
      </c>
      <c r="T41" s="82">
        <f>IFERROR(S41/(O41+P41),"-")</f>
        <v>1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1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153</v>
      </c>
      <c r="C42" s="203"/>
      <c r="D42" s="203" t="s">
        <v>91</v>
      </c>
      <c r="E42" s="203" t="s">
        <v>92</v>
      </c>
      <c r="F42" s="203" t="s">
        <v>63</v>
      </c>
      <c r="G42" s="203" t="s">
        <v>154</v>
      </c>
      <c r="H42" s="90" t="s">
        <v>117</v>
      </c>
      <c r="I42" s="204" t="s">
        <v>155</v>
      </c>
      <c r="J42" s="188"/>
      <c r="K42" s="81">
        <v>2</v>
      </c>
      <c r="L42" s="81">
        <v>0</v>
      </c>
      <c r="M42" s="81">
        <v>10</v>
      </c>
      <c r="N42" s="91">
        <v>2</v>
      </c>
      <c r="O42" s="92">
        <v>0</v>
      </c>
      <c r="P42" s="93">
        <f>N42+O42</f>
        <v>2</v>
      </c>
      <c r="Q42" s="82">
        <f>IFERROR(P42/M42,"-")</f>
        <v>0.2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156</v>
      </c>
      <c r="C43" s="203"/>
      <c r="D43" s="203" t="s">
        <v>157</v>
      </c>
      <c r="E43" s="203" t="s">
        <v>157</v>
      </c>
      <c r="F43" s="203" t="s">
        <v>68</v>
      </c>
      <c r="G43" s="203" t="s">
        <v>158</v>
      </c>
      <c r="H43" s="90"/>
      <c r="I43" s="90"/>
      <c r="J43" s="188"/>
      <c r="K43" s="81">
        <v>80</v>
      </c>
      <c r="L43" s="81">
        <v>35</v>
      </c>
      <c r="M43" s="81">
        <v>41</v>
      </c>
      <c r="N43" s="91">
        <v>7</v>
      </c>
      <c r="O43" s="92">
        <v>0</v>
      </c>
      <c r="P43" s="93">
        <f>N43+O43</f>
        <v>7</v>
      </c>
      <c r="Q43" s="82">
        <f>IFERROR(P43/M43,"-")</f>
        <v>0.17073170731707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5</v>
      </c>
      <c r="W43" s="82">
        <f>IF(P43=0,"-",V43/P43)</f>
        <v>0.71428571428571</v>
      </c>
      <c r="X43" s="186">
        <v>228000</v>
      </c>
      <c r="Y43" s="187">
        <f>IFERROR(X43/P43,"-")</f>
        <v>32571.428571429</v>
      </c>
      <c r="Z43" s="187">
        <f>IFERROR(X43/V43,"-")</f>
        <v>45600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0.14285714285714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4</v>
      </c>
      <c r="BX43" s="127">
        <f>IF(P43=0,"",IF(BW43=0,"",(BW43/P43)))</f>
        <v>0.57142857142857</v>
      </c>
      <c r="BY43" s="128">
        <v>3</v>
      </c>
      <c r="BZ43" s="129">
        <f>IFERROR(BY43/BW43,"-")</f>
        <v>0.75</v>
      </c>
      <c r="CA43" s="130">
        <v>176000</v>
      </c>
      <c r="CB43" s="131">
        <f>IFERROR(CA43/BW43,"-")</f>
        <v>44000</v>
      </c>
      <c r="CC43" s="132"/>
      <c r="CD43" s="132"/>
      <c r="CE43" s="132">
        <v>3</v>
      </c>
      <c r="CF43" s="133">
        <v>2</v>
      </c>
      <c r="CG43" s="134">
        <f>IF(P43=0,"",IF(CF43=0,"",(CF43/P43)))</f>
        <v>0.28571428571429</v>
      </c>
      <c r="CH43" s="135">
        <v>2</v>
      </c>
      <c r="CI43" s="136">
        <f>IFERROR(CH43/CF43,"-")</f>
        <v>1</v>
      </c>
      <c r="CJ43" s="137">
        <v>52000</v>
      </c>
      <c r="CK43" s="138">
        <f>IFERROR(CJ43/CF43,"-")</f>
        <v>26000</v>
      </c>
      <c r="CL43" s="139">
        <v>1</v>
      </c>
      <c r="CM43" s="139"/>
      <c r="CN43" s="139">
        <v>1</v>
      </c>
      <c r="CO43" s="140">
        <v>5</v>
      </c>
      <c r="CP43" s="141">
        <v>228000</v>
      </c>
      <c r="CQ43" s="141">
        <v>71000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30"/>
      <c r="B44" s="87"/>
      <c r="C44" s="88"/>
      <c r="D44" s="88"/>
      <c r="E44" s="88"/>
      <c r="F44" s="89"/>
      <c r="G44" s="90"/>
      <c r="H44" s="90"/>
      <c r="I44" s="90"/>
      <c r="J44" s="192"/>
      <c r="K44" s="34"/>
      <c r="L44" s="34"/>
      <c r="M44" s="31"/>
      <c r="N44" s="23"/>
      <c r="O44" s="23"/>
      <c r="P44" s="23"/>
      <c r="Q44" s="33"/>
      <c r="R44" s="32"/>
      <c r="S44" s="23"/>
      <c r="T44" s="32"/>
      <c r="U44" s="183"/>
      <c r="V44" s="25"/>
      <c r="W44" s="25"/>
      <c r="X44" s="189"/>
      <c r="Y44" s="189"/>
      <c r="Z44" s="189"/>
      <c r="AA44" s="189"/>
      <c r="AB44" s="33"/>
      <c r="AC44" s="59"/>
      <c r="AD44" s="63"/>
      <c r="AE44" s="64"/>
      <c r="AF44" s="63"/>
      <c r="AG44" s="67"/>
      <c r="AH44" s="68"/>
      <c r="AI44" s="69"/>
      <c r="AJ44" s="70"/>
      <c r="AK44" s="70"/>
      <c r="AL44" s="70"/>
      <c r="AM44" s="63"/>
      <c r="AN44" s="64"/>
      <c r="AO44" s="63"/>
      <c r="AP44" s="67"/>
      <c r="AQ44" s="68"/>
      <c r="AR44" s="69"/>
      <c r="AS44" s="70"/>
      <c r="AT44" s="70"/>
      <c r="AU44" s="70"/>
      <c r="AV44" s="63"/>
      <c r="AW44" s="64"/>
      <c r="AX44" s="63"/>
      <c r="AY44" s="67"/>
      <c r="AZ44" s="68"/>
      <c r="BA44" s="69"/>
      <c r="BB44" s="70"/>
      <c r="BC44" s="70"/>
      <c r="BD44" s="70"/>
      <c r="BE44" s="63"/>
      <c r="BF44" s="64"/>
      <c r="BG44" s="63"/>
      <c r="BH44" s="67"/>
      <c r="BI44" s="68"/>
      <c r="BJ44" s="69"/>
      <c r="BK44" s="70"/>
      <c r="BL44" s="70"/>
      <c r="BM44" s="70"/>
      <c r="BN44" s="65"/>
      <c r="BO44" s="66"/>
      <c r="BP44" s="63"/>
      <c r="BQ44" s="67"/>
      <c r="BR44" s="68"/>
      <c r="BS44" s="69"/>
      <c r="BT44" s="70"/>
      <c r="BU44" s="70"/>
      <c r="BV44" s="70"/>
      <c r="BW44" s="65"/>
      <c r="BX44" s="66"/>
      <c r="BY44" s="63"/>
      <c r="BZ44" s="67"/>
      <c r="CA44" s="68"/>
      <c r="CB44" s="69"/>
      <c r="CC44" s="70"/>
      <c r="CD44" s="70"/>
      <c r="CE44" s="70"/>
      <c r="CF44" s="65"/>
      <c r="CG44" s="66"/>
      <c r="CH44" s="63"/>
      <c r="CI44" s="67"/>
      <c r="CJ44" s="68"/>
      <c r="CK44" s="69"/>
      <c r="CL44" s="70"/>
      <c r="CM44" s="70"/>
      <c r="CN44" s="70"/>
      <c r="CO44" s="71"/>
      <c r="CP44" s="68"/>
      <c r="CQ44" s="68"/>
      <c r="CR44" s="68"/>
      <c r="CS44" s="72"/>
    </row>
    <row r="45" spans="1:98">
      <c r="A45" s="30"/>
      <c r="B45" s="37"/>
      <c r="C45" s="21"/>
      <c r="D45" s="21"/>
      <c r="E45" s="21"/>
      <c r="F45" s="22"/>
      <c r="G45" s="36"/>
      <c r="H45" s="36"/>
      <c r="I45" s="75"/>
      <c r="J45" s="193"/>
      <c r="K45" s="34"/>
      <c r="L45" s="34"/>
      <c r="M45" s="31"/>
      <c r="N45" s="23"/>
      <c r="O45" s="23"/>
      <c r="P45" s="23"/>
      <c r="Q45" s="33"/>
      <c r="R45" s="32"/>
      <c r="S45" s="23"/>
      <c r="T45" s="32"/>
      <c r="U45" s="183"/>
      <c r="V45" s="25"/>
      <c r="W45" s="25"/>
      <c r="X45" s="189"/>
      <c r="Y45" s="189"/>
      <c r="Z45" s="189"/>
      <c r="AA45" s="189"/>
      <c r="AB45" s="33"/>
      <c r="AC45" s="61"/>
      <c r="AD45" s="63"/>
      <c r="AE45" s="64"/>
      <c r="AF45" s="63"/>
      <c r="AG45" s="67"/>
      <c r="AH45" s="68"/>
      <c r="AI45" s="69"/>
      <c r="AJ45" s="70"/>
      <c r="AK45" s="70"/>
      <c r="AL45" s="70"/>
      <c r="AM45" s="63"/>
      <c r="AN45" s="64"/>
      <c r="AO45" s="63"/>
      <c r="AP45" s="67"/>
      <c r="AQ45" s="68"/>
      <c r="AR45" s="69"/>
      <c r="AS45" s="70"/>
      <c r="AT45" s="70"/>
      <c r="AU45" s="70"/>
      <c r="AV45" s="63"/>
      <c r="AW45" s="64"/>
      <c r="AX45" s="63"/>
      <c r="AY45" s="67"/>
      <c r="AZ45" s="68"/>
      <c r="BA45" s="69"/>
      <c r="BB45" s="70"/>
      <c r="BC45" s="70"/>
      <c r="BD45" s="70"/>
      <c r="BE45" s="63"/>
      <c r="BF45" s="64"/>
      <c r="BG45" s="63"/>
      <c r="BH45" s="67"/>
      <c r="BI45" s="68"/>
      <c r="BJ45" s="69"/>
      <c r="BK45" s="70"/>
      <c r="BL45" s="70"/>
      <c r="BM45" s="70"/>
      <c r="BN45" s="65"/>
      <c r="BO45" s="66"/>
      <c r="BP45" s="63"/>
      <c r="BQ45" s="67"/>
      <c r="BR45" s="68"/>
      <c r="BS45" s="69"/>
      <c r="BT45" s="70"/>
      <c r="BU45" s="70"/>
      <c r="BV45" s="70"/>
      <c r="BW45" s="65"/>
      <c r="BX45" s="66"/>
      <c r="BY45" s="63"/>
      <c r="BZ45" s="67"/>
      <c r="CA45" s="68"/>
      <c r="CB45" s="69"/>
      <c r="CC45" s="70"/>
      <c r="CD45" s="70"/>
      <c r="CE45" s="70"/>
      <c r="CF45" s="65"/>
      <c r="CG45" s="66"/>
      <c r="CH45" s="63"/>
      <c r="CI45" s="67"/>
      <c r="CJ45" s="68"/>
      <c r="CK45" s="69"/>
      <c r="CL45" s="70"/>
      <c r="CM45" s="70"/>
      <c r="CN45" s="70"/>
      <c r="CO45" s="71"/>
      <c r="CP45" s="68"/>
      <c r="CQ45" s="68"/>
      <c r="CR45" s="68"/>
      <c r="CS45" s="72"/>
    </row>
    <row r="46" spans="1:98">
      <c r="A46" s="19">
        <f>AB46</f>
        <v>2.553630952381</v>
      </c>
      <c r="B46" s="39"/>
      <c r="C46" s="39"/>
      <c r="D46" s="39"/>
      <c r="E46" s="39"/>
      <c r="F46" s="39"/>
      <c r="G46" s="40" t="s">
        <v>159</v>
      </c>
      <c r="H46" s="40"/>
      <c r="I46" s="40"/>
      <c r="J46" s="190">
        <f>SUM(J6:J45)</f>
        <v>840000</v>
      </c>
      <c r="K46" s="41">
        <f>SUM(K6:K45)</f>
        <v>479</v>
      </c>
      <c r="L46" s="41">
        <f>SUM(L6:L45)</f>
        <v>157</v>
      </c>
      <c r="M46" s="41">
        <f>SUM(M6:M45)</f>
        <v>557</v>
      </c>
      <c r="N46" s="41">
        <f>SUM(N6:N45)</f>
        <v>72</v>
      </c>
      <c r="O46" s="41">
        <f>SUM(O6:O45)</f>
        <v>3</v>
      </c>
      <c r="P46" s="41">
        <f>SUM(P6:P45)</f>
        <v>75</v>
      </c>
      <c r="Q46" s="42">
        <f>IFERROR(P46/M46,"-")</f>
        <v>0.13464991023339</v>
      </c>
      <c r="R46" s="78">
        <f>SUM(R6:R45)</f>
        <v>7</v>
      </c>
      <c r="S46" s="78">
        <f>SUM(S6:S45)</f>
        <v>13</v>
      </c>
      <c r="T46" s="42">
        <f>IFERROR(R46/P46,"-")</f>
        <v>0.093333333333333</v>
      </c>
      <c r="U46" s="184">
        <f>IFERROR(J46/P46,"-")</f>
        <v>11200</v>
      </c>
      <c r="V46" s="44">
        <f>SUM(V6:V45)</f>
        <v>18</v>
      </c>
      <c r="W46" s="42">
        <f>IFERROR(V46/P46,"-")</f>
        <v>0.24</v>
      </c>
      <c r="X46" s="190">
        <f>SUM(X6:X45)</f>
        <v>2145050</v>
      </c>
      <c r="Y46" s="190">
        <f>IFERROR(X46/P46,"-")</f>
        <v>28600.666666667</v>
      </c>
      <c r="Z46" s="190">
        <f>IFERROR(X46/V46,"-")</f>
        <v>119169.44444444</v>
      </c>
      <c r="AA46" s="190">
        <f>X46-J46</f>
        <v>1305050</v>
      </c>
      <c r="AB46" s="47">
        <f>X46/J46</f>
        <v>2.553630952381</v>
      </c>
      <c r="AC46" s="60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9"/>
    <mergeCell ref="J22:J29"/>
    <mergeCell ref="U22:U29"/>
    <mergeCell ref="AA22:AA29"/>
    <mergeCell ref="AB22:AB29"/>
    <mergeCell ref="A30:A43"/>
    <mergeCell ref="J30:J43"/>
    <mergeCell ref="U30:U43"/>
    <mergeCell ref="AA30:AA43"/>
    <mergeCell ref="AB30:AB4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