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<sst xmlns="http://schemas.openxmlformats.org/spreadsheetml/2006/main" uniqueCount="111">
  <si>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</si>
  <si>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</si>
  <si>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</si>
  <si>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</si>
  <si>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</si>
  <si>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</si>
  <si>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</si>
  <si>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</si>
  <si>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</si>
  <si>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</si>
  <si>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</si>
  <si>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</si>
  <si>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</si>
  <si>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</si>
  <si>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</si>
  <si>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</si>
  <si>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</si>
  <si>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</si>
  <si>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</si>
  <si>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</si>
  <si>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</si>
  <si>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</si>
  <si>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</si>
  <si>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</si>
  <si>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01月</t>
  </si>
  <si>
    <t>オレンジ</t>
  </si>
  <si>
    <t>最終更新日</t>
  </si>
  <si>
    <t>04月30日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</si>
  <si>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</si>
  <si>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</si>
  <si>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</si>
  <si>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</si>
  <si>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</si>
  <si>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</si>
  <si>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</si>
  <si>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</si>
  <si>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</si>
  <si>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</si>
  <si>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</si>
  <si>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</si>
  <si>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</si>
  <si>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</si>
  <si>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</si>
  <si>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</si>
  <si>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</si>
  <si>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</si>
  <si>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</si>
  <si>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</si>
  <si>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</si>
  <si>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</si>
  <si>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</si>
  <si>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</si>
  <si>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</si>
  <si>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</si>
  <si>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</si>
  <si>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</si>
  <si>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</si>
  <si>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</si>
  <si>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</si>
  <si>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</si>
  <si>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ks961</t>
  </si>
  <si>
    <t>DVDパッケージ＿ストーリー版（黒木玲香）</t>
  </si>
  <si>
    <t>え美熟女が</t>
  </si>
  <si>
    <t>TOP</t>
  </si>
  <si>
    <t>スポーツ報知関東</t>
  </si>
  <si>
    <t>全5段つかみ4回</t>
  </si>
  <si>
    <t>ks962</t>
  </si>
  <si>
    <t>空電</t>
  </si>
  <si>
    <t>ks963</t>
  </si>
  <si>
    <t>右女9（黒木玲香）</t>
  </si>
  <si>
    <t>中年の男女が出会える昭和世代専門の出会い場</t>
  </si>
  <si>
    <t>ks964</t>
  </si>
  <si>
    <t>ks965</t>
  </si>
  <si>
    <t>コンパニオン版（黒木玲香）</t>
  </si>
  <si>
    <t>人生で一度は訪れたい出会いの老舗〇〇</t>
  </si>
  <si>
    <t>ks966</t>
  </si>
  <si>
    <t>ks967</t>
  </si>
  <si>
    <t>デリヘル版3（黒木玲香）</t>
  </si>
  <si>
    <t>中年の楽園好みの熟女と出会い放題</t>
  </si>
  <si>
    <t>ks968</t>
  </si>
  <si>
    <t>ks969</t>
  </si>
  <si>
    <t>右女3（黒木玲香）</t>
  </si>
  <si>
    <t>もう50代の熟女だけど</t>
  </si>
  <si>
    <t>スポニチ関西</t>
  </si>
  <si>
    <t>半2段つかみ20段保証</t>
  </si>
  <si>
    <t>20段保証</t>
  </si>
  <si>
    <t>ks970</t>
  </si>
  <si>
    <t>ks971</t>
  </si>
  <si>
    <t>いろいろな疑問版（黒木玲香）</t>
  </si>
  <si>
    <t>登録すればわかります</t>
  </si>
  <si>
    <t>ks972</t>
  </si>
  <si>
    <t>ks973</t>
  </si>
  <si>
    <t>再婚&amp;理解者版（黒木玲香）</t>
  </si>
  <si>
    <t>再婚&amp;理解者</t>
  </si>
  <si>
    <t>ks974</t>
  </si>
  <si>
    <t>ks975</t>
  </si>
  <si>
    <t>旧デイリー風（黒木玲香）</t>
  </si>
  <si>
    <t>ks976</t>
  </si>
  <si>
    <t>ks977</t>
  </si>
  <si>
    <t>サンスポ関東</t>
  </si>
  <si>
    <t>終面全5段つかみ10段保証</t>
  </si>
  <si>
    <t>10段保証</t>
  </si>
  <si>
    <t>ks978</t>
  </si>
  <si>
    <t>デリヘル版2（黒木玲香）</t>
  </si>
  <si>
    <t>ks980</t>
  </si>
  <si>
    <t>(空電共通)</t>
  </si>
  <si>
    <t>ks981</t>
  </si>
  <si>
    <t>サンスポ関西</t>
  </si>
  <si>
    <t>ks982</t>
  </si>
  <si>
    <t>ks984</t>
  </si>
  <si>
    <t>新聞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</si>
</sst>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22</v>
      </c>
      <c r="D6" s="195">
        <v>1245000</v>
      </c>
      <c r="E6" s="81">
        <v>571</v>
      </c>
      <c r="F6" s="81">
        <v>235</v>
      </c>
      <c r="G6" s="81">
        <v>721</v>
      </c>
      <c r="H6" s="91">
        <v>116</v>
      </c>
      <c r="I6" s="92">
        <v>0</v>
      </c>
      <c r="J6" s="145">
        <f>H6+I6</f>
        <v>116</v>
      </c>
      <c r="K6" s="82">
        <f>IFERROR(J6/G6,"-")</f>
        <v>0.16088765603329</v>
      </c>
      <c r="L6" s="81">
        <v>5</v>
      </c>
      <c r="M6" s="81">
        <v>39</v>
      </c>
      <c r="N6" s="82">
        <f>IFERROR(L6/J6,"-")</f>
        <v>0.043103448275862</v>
      </c>
      <c r="O6" s="83">
        <f>IFERROR(D6/J6,"-")</f>
        <v>10732.75862069</v>
      </c>
      <c r="P6" s="84">
        <v>15</v>
      </c>
      <c r="Q6" s="82">
        <f>IFERROR(P6/J6,"-")</f>
        <v>0.12931034482759</v>
      </c>
      <c r="R6" s="200">
        <v>551000</v>
      </c>
      <c r="S6" s="201">
        <f>IFERROR(R6/J6,"-")</f>
        <v>4750</v>
      </c>
      <c r="T6" s="201">
        <f>IFERROR(R6/P6,"-")</f>
        <v>36733.333333333</v>
      </c>
      <c r="U6" s="195">
        <f>IFERROR(R6-D6,"-")</f>
        <v>-694000</v>
      </c>
      <c r="V6" s="85">
        <f>R6/D6</f>
        <v>0.4425702811245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1245000</v>
      </c>
      <c r="E9" s="41">
        <f>SUM(E6:E7)</f>
        <v>571</v>
      </c>
      <c r="F9" s="41">
        <f>SUM(F6:F7)</f>
        <v>235</v>
      </c>
      <c r="G9" s="41">
        <f>SUM(G6:G7)</f>
        <v>721</v>
      </c>
      <c r="H9" s="41">
        <f>SUM(H6:H7)</f>
        <v>116</v>
      </c>
      <c r="I9" s="41">
        <f>SUM(I6:I7)</f>
        <v>0</v>
      </c>
      <c r="J9" s="41">
        <f>SUM(J6:J7)</f>
        <v>116</v>
      </c>
      <c r="K9" s="42">
        <f>IFERROR(J9/G9,"-")</f>
        <v>0.16088765603329</v>
      </c>
      <c r="L9" s="78">
        <f>SUM(L6:L7)</f>
        <v>5</v>
      </c>
      <c r="M9" s="78">
        <f>SUM(M6:M7)</f>
        <v>39</v>
      </c>
      <c r="N9" s="42">
        <f>IFERROR(L9/J9,"-")</f>
        <v>0.043103448275862</v>
      </c>
      <c r="O9" s="43">
        <f>IFERROR(D9/J9,"-")</f>
        <v>10732.75862069</v>
      </c>
      <c r="P9" s="44">
        <f>SUM(P6:P7)</f>
        <v>15</v>
      </c>
      <c r="Q9" s="42">
        <f>IFERROR(P9/J9,"-")</f>
        <v>0.12931034482759</v>
      </c>
      <c r="R9" s="45">
        <f>SUM(R6:R7)</f>
        <v>551000</v>
      </c>
      <c r="S9" s="45">
        <f>IFERROR(R9/J9,"-")</f>
        <v>4750</v>
      </c>
      <c r="T9" s="45">
        <f>IFERROR(R9/P9,"-")</f>
        <v>36733.333333333</v>
      </c>
      <c r="U9" s="46">
        <f>SUM(U6:U7)</f>
        <v>-694000</v>
      </c>
      <c r="V9" s="47">
        <f>IFERROR(R9/D9,"-")</f>
        <v>0.4425702811245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3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0.87446808510638</v>
      </c>
      <c r="B6" s="203" t="s">
        <v>60</v>
      </c>
      <c r="C6" s="203"/>
      <c r="D6" s="203" t="s">
        <v>61</v>
      </c>
      <c r="E6" s="203" t="s">
        <v>62</v>
      </c>
      <c r="F6" s="203" t="s">
        <v>63</v>
      </c>
      <c r="G6" s="203" t="s">
        <v>64</v>
      </c>
      <c r="H6" s="90" t="s">
        <v>65</v>
      </c>
      <c r="I6" s="90"/>
      <c r="J6" s="188">
        <v>470000</v>
      </c>
      <c r="K6" s="81">
        <v>11</v>
      </c>
      <c r="L6" s="81">
        <v>0</v>
      </c>
      <c r="M6" s="81">
        <v>26</v>
      </c>
      <c r="N6" s="91">
        <v>4</v>
      </c>
      <c r="O6" s="92">
        <v>0</v>
      </c>
      <c r="P6" s="93">
        <f>N6+O6</f>
        <v>4</v>
      </c>
      <c r="Q6" s="82">
        <f>IFERROR(P6/M6,"-")</f>
        <v>0.15384615384615</v>
      </c>
      <c r="R6" s="81">
        <v>0</v>
      </c>
      <c r="S6" s="81">
        <v>2</v>
      </c>
      <c r="T6" s="82">
        <f>IFERROR(S6/(O6+P6),"-")</f>
        <v>0.5</v>
      </c>
      <c r="U6" s="182">
        <f>IFERROR(J6/SUM(P6:P13),"-")</f>
        <v>18800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SUM(X6:X13)-SUM(J6:J13)</f>
        <v>-59000</v>
      </c>
      <c r="AB6" s="85">
        <f>SUM(X6:X13)/SUM(J6:J13)</f>
        <v>0.87446808510638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1</v>
      </c>
      <c r="BF6" s="113">
        <f>IF(P6=0,"",IF(BE6=0,"",(BE6/P6)))</f>
        <v>0.25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2</v>
      </c>
      <c r="BO6" s="120">
        <f>IF(P6=0,"",IF(BN6=0,"",(BN6/P6)))</f>
        <v>0.5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1</v>
      </c>
      <c r="BX6" s="127">
        <f>IF(P6=0,"",IF(BW6=0,"",(BW6/P6)))</f>
        <v>0.25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66</v>
      </c>
      <c r="C7" s="203"/>
      <c r="D7" s="203" t="s">
        <v>61</v>
      </c>
      <c r="E7" s="203" t="s">
        <v>62</v>
      </c>
      <c r="F7" s="203" t="s">
        <v>67</v>
      </c>
      <c r="G7" s="203"/>
      <c r="H7" s="90"/>
      <c r="I7" s="90"/>
      <c r="J7" s="188"/>
      <c r="K7" s="81">
        <v>18</v>
      </c>
      <c r="L7" s="81">
        <v>17</v>
      </c>
      <c r="M7" s="81">
        <v>1</v>
      </c>
      <c r="N7" s="91">
        <v>2</v>
      </c>
      <c r="O7" s="92">
        <v>0</v>
      </c>
      <c r="P7" s="93">
        <f>N7+O7</f>
        <v>2</v>
      </c>
      <c r="Q7" s="82">
        <f>IFERROR(P7/M7,"-")</f>
        <v>2</v>
      </c>
      <c r="R7" s="81">
        <v>0</v>
      </c>
      <c r="S7" s="81">
        <v>0</v>
      </c>
      <c r="T7" s="82">
        <f>IFERROR(S7/(O7+P7),"-")</f>
        <v>0</v>
      </c>
      <c r="U7" s="182"/>
      <c r="V7" s="84">
        <v>0</v>
      </c>
      <c r="W7" s="82">
        <f>IF(P7=0,"-",V7/P7)</f>
        <v>0</v>
      </c>
      <c r="X7" s="186">
        <v>0</v>
      </c>
      <c r="Y7" s="187">
        <f>IFERROR(X7/P7,"-")</f>
        <v>0</v>
      </c>
      <c r="Z7" s="187" t="str">
        <f>IFERROR(X7/V7,"-")</f>
        <v>-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/>
      <c r="BO7" s="120">
        <f>IF(P7=0,"",IF(BN7=0,"",(BN7/P7)))</f>
        <v>0</v>
      </c>
      <c r="BP7" s="121"/>
      <c r="BQ7" s="122" t="str">
        <f>IFERROR(BP7/BN7,"-")</f>
        <v>-</v>
      </c>
      <c r="BR7" s="123"/>
      <c r="BS7" s="124" t="str">
        <f>IFERROR(BR7/BN7,"-")</f>
        <v>-</v>
      </c>
      <c r="BT7" s="125"/>
      <c r="BU7" s="125"/>
      <c r="BV7" s="125"/>
      <c r="BW7" s="126">
        <v>2</v>
      </c>
      <c r="BX7" s="127">
        <f>IF(P7=0,"",IF(BW7=0,"",(BW7/P7)))</f>
        <v>1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68</v>
      </c>
      <c r="C8" s="203"/>
      <c r="D8" s="203" t="s">
        <v>69</v>
      </c>
      <c r="E8" s="203" t="s">
        <v>70</v>
      </c>
      <c r="F8" s="203" t="s">
        <v>63</v>
      </c>
      <c r="G8" s="203" t="s">
        <v>64</v>
      </c>
      <c r="H8" s="90" t="s">
        <v>65</v>
      </c>
      <c r="I8" s="90"/>
      <c r="J8" s="188"/>
      <c r="K8" s="81">
        <v>9</v>
      </c>
      <c r="L8" s="81">
        <v>0</v>
      </c>
      <c r="M8" s="81">
        <v>19</v>
      </c>
      <c r="N8" s="91">
        <v>4</v>
      </c>
      <c r="O8" s="92">
        <v>0</v>
      </c>
      <c r="P8" s="93">
        <f>N8+O8</f>
        <v>4</v>
      </c>
      <c r="Q8" s="82">
        <f>IFERROR(P8/M8,"-")</f>
        <v>0.21052631578947</v>
      </c>
      <c r="R8" s="81">
        <v>1</v>
      </c>
      <c r="S8" s="81">
        <v>1</v>
      </c>
      <c r="T8" s="82">
        <f>IFERROR(S8/(O8+P8),"-")</f>
        <v>0.25</v>
      </c>
      <c r="U8" s="182"/>
      <c r="V8" s="84">
        <v>3</v>
      </c>
      <c r="W8" s="82">
        <f>IF(P8=0,"-",V8/P8)</f>
        <v>0.75</v>
      </c>
      <c r="X8" s="186">
        <v>222000</v>
      </c>
      <c r="Y8" s="187">
        <f>IFERROR(X8/P8,"-")</f>
        <v>55500</v>
      </c>
      <c r="Z8" s="187">
        <f>IFERROR(X8/V8,"-")</f>
        <v>74000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1</v>
      </c>
      <c r="BF8" s="113">
        <f>IF(P8=0,"",IF(BE8=0,"",(BE8/P8)))</f>
        <v>0.25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2</v>
      </c>
      <c r="BO8" s="120">
        <f>IF(P8=0,"",IF(BN8=0,"",(BN8/P8)))</f>
        <v>0.5</v>
      </c>
      <c r="BP8" s="121">
        <v>2</v>
      </c>
      <c r="BQ8" s="122">
        <f>IFERROR(BP8/BN8,"-")</f>
        <v>1</v>
      </c>
      <c r="BR8" s="123">
        <v>22000</v>
      </c>
      <c r="BS8" s="124">
        <f>IFERROR(BR8/BN8,"-")</f>
        <v>11000</v>
      </c>
      <c r="BT8" s="125">
        <v>1</v>
      </c>
      <c r="BU8" s="125"/>
      <c r="BV8" s="125">
        <v>1</v>
      </c>
      <c r="BW8" s="126">
        <v>1</v>
      </c>
      <c r="BX8" s="127">
        <f>IF(P8=0,"",IF(BW8=0,"",(BW8/P8)))</f>
        <v>0.25</v>
      </c>
      <c r="BY8" s="128">
        <v>1</v>
      </c>
      <c r="BZ8" s="129">
        <f>IFERROR(BY8/BW8,"-")</f>
        <v>1</v>
      </c>
      <c r="CA8" s="130">
        <v>200000</v>
      </c>
      <c r="CB8" s="131">
        <f>IFERROR(CA8/BW8,"-")</f>
        <v>200000</v>
      </c>
      <c r="CC8" s="132"/>
      <c r="CD8" s="132"/>
      <c r="CE8" s="132">
        <v>1</v>
      </c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3</v>
      </c>
      <c r="CP8" s="141">
        <v>222000</v>
      </c>
      <c r="CQ8" s="141">
        <v>200000</v>
      </c>
      <c r="CR8" s="141"/>
      <c r="CS8" s="142" t="str">
        <f>IF(AND(CQ8=0,CR8=0),"",IF(AND(CQ8&lt;=100000,CR8&lt;=100000),"",IF(CQ8/CP8&gt;0.7,"男高",IF(CR8/CP8&gt;0.7,"女高",""))))</f>
        <v>男高</v>
      </c>
    </row>
    <row r="9" spans="1:98">
      <c r="A9" s="80"/>
      <c r="B9" s="203" t="s">
        <v>71</v>
      </c>
      <c r="C9" s="203"/>
      <c r="D9" s="203" t="s">
        <v>69</v>
      </c>
      <c r="E9" s="203" t="s">
        <v>70</v>
      </c>
      <c r="F9" s="203" t="s">
        <v>67</v>
      </c>
      <c r="G9" s="203"/>
      <c r="H9" s="90"/>
      <c r="I9" s="90"/>
      <c r="J9" s="188"/>
      <c r="K9" s="81">
        <v>18</v>
      </c>
      <c r="L9" s="81">
        <v>12</v>
      </c>
      <c r="M9" s="81">
        <v>2</v>
      </c>
      <c r="N9" s="91">
        <v>0</v>
      </c>
      <c r="O9" s="92">
        <v>0</v>
      </c>
      <c r="P9" s="93">
        <f>N9+O9</f>
        <v>0</v>
      </c>
      <c r="Q9" s="82">
        <f>IFERROR(P9/M9,"-")</f>
        <v>0</v>
      </c>
      <c r="R9" s="81">
        <v>0</v>
      </c>
      <c r="S9" s="81">
        <v>0</v>
      </c>
      <c r="T9" s="82" t="str">
        <f>IFERROR(S9/(O9+P9),"-")</f>
        <v>-</v>
      </c>
      <c r="U9" s="182"/>
      <c r="V9" s="84">
        <v>0</v>
      </c>
      <c r="W9" s="82" t="str">
        <f>IF(P9=0,"-",V9/P9)</f>
        <v>-</v>
      </c>
      <c r="X9" s="186">
        <v>0</v>
      </c>
      <c r="Y9" s="187" t="str">
        <f>IFERROR(X9/P9,"-")</f>
        <v>-</v>
      </c>
      <c r="Z9" s="187" t="str">
        <f>IFERROR(X9/V9,"-")</f>
        <v>-</v>
      </c>
      <c r="AA9" s="188"/>
      <c r="AB9" s="85"/>
      <c r="AC9" s="79"/>
      <c r="AD9" s="94"/>
      <c r="AE9" s="95" t="str">
        <f>IF(P9=0,"",IF(AD9=0,"",(AD9/P9)))</f>
        <v/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 t="str">
        <f>IF(P9=0,"",IF(AM9=0,"",(AM9/P9)))</f>
        <v/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 t="str">
        <f>IF(P9=0,"",IF(AV9=0,"",(AV9/P9)))</f>
        <v/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 t="str">
        <f>IF(P9=0,"",IF(BE9=0,"",(BE9/P9)))</f>
        <v/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/>
      <c r="BO9" s="120" t="str">
        <f>IF(P9=0,"",IF(BN9=0,"",(BN9/P9)))</f>
        <v/>
      </c>
      <c r="BP9" s="121"/>
      <c r="BQ9" s="122" t="str">
        <f>IFERROR(BP9/BN9,"-")</f>
        <v>-</v>
      </c>
      <c r="BR9" s="123"/>
      <c r="BS9" s="124" t="str">
        <f>IFERROR(BR9/BN9,"-")</f>
        <v>-</v>
      </c>
      <c r="BT9" s="125"/>
      <c r="BU9" s="125"/>
      <c r="BV9" s="125"/>
      <c r="BW9" s="126"/>
      <c r="BX9" s="127" t="str">
        <f>IF(P9=0,"",IF(BW9=0,"",(BW9/P9)))</f>
        <v/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 t="str">
        <f>IF(P9=0,"",IF(CF9=0,"",(CF9/P9)))</f>
        <v/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72</v>
      </c>
      <c r="C10" s="203"/>
      <c r="D10" s="203" t="s">
        <v>73</v>
      </c>
      <c r="E10" s="203" t="s">
        <v>74</v>
      </c>
      <c r="F10" s="203" t="s">
        <v>63</v>
      </c>
      <c r="G10" s="203" t="s">
        <v>64</v>
      </c>
      <c r="H10" s="90" t="s">
        <v>65</v>
      </c>
      <c r="I10" s="90"/>
      <c r="J10" s="188"/>
      <c r="K10" s="81">
        <v>12</v>
      </c>
      <c r="L10" s="81">
        <v>0</v>
      </c>
      <c r="M10" s="81">
        <v>34</v>
      </c>
      <c r="N10" s="91">
        <v>3</v>
      </c>
      <c r="O10" s="92">
        <v>0</v>
      </c>
      <c r="P10" s="93">
        <f>N10+O10</f>
        <v>3</v>
      </c>
      <c r="Q10" s="82">
        <f>IFERROR(P10/M10,"-")</f>
        <v>0.088235294117647</v>
      </c>
      <c r="R10" s="81">
        <v>0</v>
      </c>
      <c r="S10" s="81">
        <v>1</v>
      </c>
      <c r="T10" s="82">
        <f>IFERROR(S10/(O10+P10),"-")</f>
        <v>0.33333333333333</v>
      </c>
      <c r="U10" s="182"/>
      <c r="V10" s="84">
        <v>0</v>
      </c>
      <c r="W10" s="82">
        <f>IF(P10=0,"-",V10/P10)</f>
        <v>0</v>
      </c>
      <c r="X10" s="186">
        <v>0</v>
      </c>
      <c r="Y10" s="187">
        <f>IFERROR(X10/P10,"-")</f>
        <v>0</v>
      </c>
      <c r="Z10" s="187" t="str">
        <f>IFERROR(X10/V10,"-")</f>
        <v>-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/>
      <c r="BF10" s="113">
        <f>IF(P10=0,"",IF(BE10=0,"",(BE10/P10)))</f>
        <v>0</v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>
        <v>3</v>
      </c>
      <c r="BO10" s="120">
        <f>IF(P10=0,"",IF(BN10=0,"",(BN10/P10)))</f>
        <v>1</v>
      </c>
      <c r="BP10" s="121"/>
      <c r="BQ10" s="122">
        <f>IFERROR(BP10/BN10,"-")</f>
        <v>0</v>
      </c>
      <c r="BR10" s="123"/>
      <c r="BS10" s="124">
        <f>IFERROR(BR10/BN10,"-")</f>
        <v>0</v>
      </c>
      <c r="BT10" s="125"/>
      <c r="BU10" s="125"/>
      <c r="BV10" s="125"/>
      <c r="BW10" s="126"/>
      <c r="BX10" s="127">
        <f>IF(P10=0,"",IF(BW10=0,"",(BW10/P10)))</f>
        <v>0</v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75</v>
      </c>
      <c r="C11" s="203"/>
      <c r="D11" s="203" t="s">
        <v>73</v>
      </c>
      <c r="E11" s="203" t="s">
        <v>74</v>
      </c>
      <c r="F11" s="203" t="s">
        <v>67</v>
      </c>
      <c r="G11" s="203"/>
      <c r="H11" s="90"/>
      <c r="I11" s="90"/>
      <c r="J11" s="188"/>
      <c r="K11" s="81">
        <v>31</v>
      </c>
      <c r="L11" s="81">
        <v>26</v>
      </c>
      <c r="M11" s="81">
        <v>6</v>
      </c>
      <c r="N11" s="91">
        <v>9</v>
      </c>
      <c r="O11" s="92">
        <v>0</v>
      </c>
      <c r="P11" s="93">
        <f>N11+O11</f>
        <v>9</v>
      </c>
      <c r="Q11" s="82">
        <f>IFERROR(P11/M11,"-")</f>
        <v>1.5</v>
      </c>
      <c r="R11" s="81">
        <v>1</v>
      </c>
      <c r="S11" s="81">
        <v>0</v>
      </c>
      <c r="T11" s="82">
        <f>IFERROR(S11/(O11+P11),"-")</f>
        <v>0</v>
      </c>
      <c r="U11" s="182"/>
      <c r="V11" s="84">
        <v>1</v>
      </c>
      <c r="W11" s="82">
        <f>IF(P11=0,"-",V11/P11)</f>
        <v>0.11111111111111</v>
      </c>
      <c r="X11" s="186">
        <v>189000</v>
      </c>
      <c r="Y11" s="187">
        <f>IFERROR(X11/P11,"-")</f>
        <v>21000</v>
      </c>
      <c r="Z11" s="187">
        <f>IFERROR(X11/V11,"-")</f>
        <v>189000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>
        <f>IF(P11=0,"",IF(BE11=0,"",(BE11/P11)))</f>
        <v>0</v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>
        <v>4</v>
      </c>
      <c r="BO11" s="120">
        <f>IF(P11=0,"",IF(BN11=0,"",(BN11/P11)))</f>
        <v>0.44444444444444</v>
      </c>
      <c r="BP11" s="121">
        <v>1</v>
      </c>
      <c r="BQ11" s="122">
        <f>IFERROR(BP11/BN11,"-")</f>
        <v>0.25</v>
      </c>
      <c r="BR11" s="123">
        <v>189000</v>
      </c>
      <c r="BS11" s="124">
        <f>IFERROR(BR11/BN11,"-")</f>
        <v>47250</v>
      </c>
      <c r="BT11" s="125"/>
      <c r="BU11" s="125"/>
      <c r="BV11" s="125">
        <v>1</v>
      </c>
      <c r="BW11" s="126">
        <v>3</v>
      </c>
      <c r="BX11" s="127">
        <f>IF(P11=0,"",IF(BW11=0,"",(BW11/P11)))</f>
        <v>0.33333333333333</v>
      </c>
      <c r="BY11" s="128"/>
      <c r="BZ11" s="129">
        <f>IFERROR(BY11/BW11,"-")</f>
        <v>0</v>
      </c>
      <c r="CA11" s="130"/>
      <c r="CB11" s="131">
        <f>IFERROR(CA11/BW11,"-")</f>
        <v>0</v>
      </c>
      <c r="CC11" s="132"/>
      <c r="CD11" s="132"/>
      <c r="CE11" s="132"/>
      <c r="CF11" s="133">
        <v>2</v>
      </c>
      <c r="CG11" s="134">
        <f>IF(P11=0,"",IF(CF11=0,"",(CF11/P11)))</f>
        <v>0.22222222222222</v>
      </c>
      <c r="CH11" s="135"/>
      <c r="CI11" s="136">
        <f>IFERROR(CH11/CF11,"-")</f>
        <v>0</v>
      </c>
      <c r="CJ11" s="137"/>
      <c r="CK11" s="138">
        <f>IFERROR(CJ11/CF11,"-")</f>
        <v>0</v>
      </c>
      <c r="CL11" s="139"/>
      <c r="CM11" s="139"/>
      <c r="CN11" s="139"/>
      <c r="CO11" s="140">
        <v>1</v>
      </c>
      <c r="CP11" s="141">
        <v>189000</v>
      </c>
      <c r="CQ11" s="141">
        <v>189000</v>
      </c>
      <c r="CR11" s="141"/>
      <c r="CS11" s="142" t="str">
        <f>IF(AND(CQ11=0,CR11=0),"",IF(AND(CQ11&lt;=100000,CR11&lt;=100000),"",IF(CQ11/CP11&gt;0.7,"男高",IF(CR11/CP11&gt;0.7,"女高",""))))</f>
        <v>男高</v>
      </c>
    </row>
    <row r="12" spans="1:98">
      <c r="A12" s="80"/>
      <c r="B12" s="203" t="s">
        <v>76</v>
      </c>
      <c r="C12" s="203"/>
      <c r="D12" s="203" t="s">
        <v>77</v>
      </c>
      <c r="E12" s="203" t="s">
        <v>78</v>
      </c>
      <c r="F12" s="203" t="s">
        <v>63</v>
      </c>
      <c r="G12" s="203" t="s">
        <v>64</v>
      </c>
      <c r="H12" s="90" t="s">
        <v>65</v>
      </c>
      <c r="I12" s="90"/>
      <c r="J12" s="188"/>
      <c r="K12" s="81">
        <v>9</v>
      </c>
      <c r="L12" s="81">
        <v>0</v>
      </c>
      <c r="M12" s="81">
        <v>25</v>
      </c>
      <c r="N12" s="91">
        <v>1</v>
      </c>
      <c r="O12" s="92">
        <v>0</v>
      </c>
      <c r="P12" s="93">
        <f>N12+O12</f>
        <v>1</v>
      </c>
      <c r="Q12" s="82">
        <f>IFERROR(P12/M12,"-")</f>
        <v>0.04</v>
      </c>
      <c r="R12" s="81">
        <v>0</v>
      </c>
      <c r="S12" s="81">
        <v>1</v>
      </c>
      <c r="T12" s="82">
        <f>IFERROR(S12/(O12+P12),"-")</f>
        <v>1</v>
      </c>
      <c r="U12" s="182"/>
      <c r="V12" s="84">
        <v>0</v>
      </c>
      <c r="W12" s="82">
        <f>IF(P12=0,"-",V12/P12)</f>
        <v>0</v>
      </c>
      <c r="X12" s="186">
        <v>0</v>
      </c>
      <c r="Y12" s="187">
        <f>IFERROR(X12/P12,"-")</f>
        <v>0</v>
      </c>
      <c r="Z12" s="187" t="str">
        <f>IFERROR(X12/V12,"-")</f>
        <v>-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/>
      <c r="BF12" s="113">
        <f>IF(P12=0,"",IF(BE12=0,"",(BE12/P12)))</f>
        <v>0</v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/>
      <c r="BO12" s="120">
        <f>IF(P12=0,"",IF(BN12=0,"",(BN12/P12)))</f>
        <v>0</v>
      </c>
      <c r="BP12" s="121"/>
      <c r="BQ12" s="122" t="str">
        <f>IFERROR(BP12/BN12,"-")</f>
        <v>-</v>
      </c>
      <c r="BR12" s="123"/>
      <c r="BS12" s="124" t="str">
        <f>IFERROR(BR12/BN12,"-")</f>
        <v>-</v>
      </c>
      <c r="BT12" s="125"/>
      <c r="BU12" s="125"/>
      <c r="BV12" s="125"/>
      <c r="BW12" s="126">
        <v>1</v>
      </c>
      <c r="BX12" s="127">
        <f>IF(P12=0,"",IF(BW12=0,"",(BW12/P12)))</f>
        <v>1</v>
      </c>
      <c r="BY12" s="128"/>
      <c r="BZ12" s="129">
        <f>IFERROR(BY12/BW12,"-")</f>
        <v>0</v>
      </c>
      <c r="CA12" s="130"/>
      <c r="CB12" s="131">
        <f>IFERROR(CA12/BW12,"-")</f>
        <v>0</v>
      </c>
      <c r="CC12" s="132"/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79</v>
      </c>
      <c r="C13" s="203"/>
      <c r="D13" s="203" t="s">
        <v>77</v>
      </c>
      <c r="E13" s="203" t="s">
        <v>78</v>
      </c>
      <c r="F13" s="203" t="s">
        <v>67</v>
      </c>
      <c r="G13" s="203"/>
      <c r="H13" s="90"/>
      <c r="I13" s="90"/>
      <c r="J13" s="188"/>
      <c r="K13" s="81">
        <v>13</v>
      </c>
      <c r="L13" s="81">
        <v>12</v>
      </c>
      <c r="M13" s="81">
        <v>4</v>
      </c>
      <c r="N13" s="91">
        <v>2</v>
      </c>
      <c r="O13" s="92">
        <v>0</v>
      </c>
      <c r="P13" s="93">
        <f>N13+O13</f>
        <v>2</v>
      </c>
      <c r="Q13" s="82">
        <f>IFERROR(P13/M13,"-")</f>
        <v>0.5</v>
      </c>
      <c r="R13" s="81">
        <v>0</v>
      </c>
      <c r="S13" s="81">
        <v>0</v>
      </c>
      <c r="T13" s="82">
        <f>IFERROR(S13/(O13+P13),"-")</f>
        <v>0</v>
      </c>
      <c r="U13" s="182"/>
      <c r="V13" s="84">
        <v>0</v>
      </c>
      <c r="W13" s="82">
        <f>IF(P13=0,"-",V13/P13)</f>
        <v>0</v>
      </c>
      <c r="X13" s="186">
        <v>0</v>
      </c>
      <c r="Y13" s="187">
        <f>IFERROR(X13/P13,"-")</f>
        <v>0</v>
      </c>
      <c r="Z13" s="187" t="str">
        <f>IFERROR(X13/V13,"-")</f>
        <v>-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>
        <f>IF(P13=0,"",IF(BE13=0,"",(BE13/P13)))</f>
        <v>0</v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/>
      <c r="BO13" s="120">
        <f>IF(P13=0,"",IF(BN13=0,"",(BN13/P13)))</f>
        <v>0</v>
      </c>
      <c r="BP13" s="121"/>
      <c r="BQ13" s="122" t="str">
        <f>IFERROR(BP13/BN13,"-")</f>
        <v>-</v>
      </c>
      <c r="BR13" s="123"/>
      <c r="BS13" s="124" t="str">
        <f>IFERROR(BR13/BN13,"-")</f>
        <v>-</v>
      </c>
      <c r="BT13" s="125"/>
      <c r="BU13" s="125"/>
      <c r="BV13" s="125"/>
      <c r="BW13" s="126">
        <v>1</v>
      </c>
      <c r="BX13" s="127">
        <f>IF(P13=0,"",IF(BW13=0,"",(BW13/P13)))</f>
        <v>0.5</v>
      </c>
      <c r="BY13" s="128"/>
      <c r="BZ13" s="129">
        <f>IFERROR(BY13/BW13,"-")</f>
        <v>0</v>
      </c>
      <c r="CA13" s="130"/>
      <c r="CB13" s="131">
        <f>IFERROR(CA13/BW13,"-")</f>
        <v>0</v>
      </c>
      <c r="CC13" s="132"/>
      <c r="CD13" s="132"/>
      <c r="CE13" s="132"/>
      <c r="CF13" s="133">
        <v>1</v>
      </c>
      <c r="CG13" s="134">
        <f>IF(P13=0,"",IF(CF13=0,"",(CF13/P13)))</f>
        <v>0.5</v>
      </c>
      <c r="CH13" s="135"/>
      <c r="CI13" s="136">
        <f>IFERROR(CH13/CF13,"-")</f>
        <v>0</v>
      </c>
      <c r="CJ13" s="137"/>
      <c r="CK13" s="138">
        <f>IFERROR(CJ13/CF13,"-")</f>
        <v>0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>
        <f>AB14</f>
        <v>0.275</v>
      </c>
      <c r="B14" s="203" t="s">
        <v>80</v>
      </c>
      <c r="C14" s="203"/>
      <c r="D14" s="203" t="s">
        <v>81</v>
      </c>
      <c r="E14" s="203" t="s">
        <v>82</v>
      </c>
      <c r="F14" s="203" t="s">
        <v>63</v>
      </c>
      <c r="G14" s="203" t="s">
        <v>83</v>
      </c>
      <c r="H14" s="90" t="s">
        <v>84</v>
      </c>
      <c r="I14" s="90" t="s">
        <v>85</v>
      </c>
      <c r="J14" s="188">
        <v>400000</v>
      </c>
      <c r="K14" s="81">
        <v>38</v>
      </c>
      <c r="L14" s="81">
        <v>0</v>
      </c>
      <c r="M14" s="81">
        <v>94</v>
      </c>
      <c r="N14" s="91">
        <v>6</v>
      </c>
      <c r="O14" s="92">
        <v>0</v>
      </c>
      <c r="P14" s="93">
        <f>N14+O14</f>
        <v>6</v>
      </c>
      <c r="Q14" s="82">
        <f>IFERROR(P14/M14,"-")</f>
        <v>0.063829787234043</v>
      </c>
      <c r="R14" s="81">
        <v>0</v>
      </c>
      <c r="S14" s="81">
        <v>3</v>
      </c>
      <c r="T14" s="82">
        <f>IFERROR(S14/(O14+P14),"-")</f>
        <v>0.5</v>
      </c>
      <c r="U14" s="182">
        <f>IFERROR(J14/SUM(P14:P21),"-")</f>
        <v>8000</v>
      </c>
      <c r="V14" s="84">
        <v>0</v>
      </c>
      <c r="W14" s="82">
        <f>IF(P14=0,"-",V14/P14)</f>
        <v>0</v>
      </c>
      <c r="X14" s="186">
        <v>0</v>
      </c>
      <c r="Y14" s="187">
        <f>IFERROR(X14/P14,"-")</f>
        <v>0</v>
      </c>
      <c r="Z14" s="187" t="str">
        <f>IFERROR(X14/V14,"-")</f>
        <v>-</v>
      </c>
      <c r="AA14" s="188">
        <f>SUM(X14:X21)-SUM(J14:J21)</f>
        <v>-290000</v>
      </c>
      <c r="AB14" s="85">
        <f>SUM(X14:X21)/SUM(J14:J21)</f>
        <v>0.275</v>
      </c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/>
      <c r="BF14" s="113">
        <f>IF(P14=0,"",IF(BE14=0,"",(BE14/P14)))</f>
        <v>0</v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>
        <v>3</v>
      </c>
      <c r="BO14" s="120">
        <f>IF(P14=0,"",IF(BN14=0,"",(BN14/P14)))</f>
        <v>0.5</v>
      </c>
      <c r="BP14" s="121"/>
      <c r="BQ14" s="122">
        <f>IFERROR(BP14/BN14,"-")</f>
        <v>0</v>
      </c>
      <c r="BR14" s="123"/>
      <c r="BS14" s="124">
        <f>IFERROR(BR14/BN14,"-")</f>
        <v>0</v>
      </c>
      <c r="BT14" s="125"/>
      <c r="BU14" s="125"/>
      <c r="BV14" s="125"/>
      <c r="BW14" s="126">
        <v>2</v>
      </c>
      <c r="BX14" s="127">
        <f>IF(P14=0,"",IF(BW14=0,"",(BW14/P14)))</f>
        <v>0.33333333333333</v>
      </c>
      <c r="BY14" s="128"/>
      <c r="BZ14" s="129">
        <f>IFERROR(BY14/BW14,"-")</f>
        <v>0</v>
      </c>
      <c r="CA14" s="130"/>
      <c r="CB14" s="131">
        <f>IFERROR(CA14/BW14,"-")</f>
        <v>0</v>
      </c>
      <c r="CC14" s="132"/>
      <c r="CD14" s="132"/>
      <c r="CE14" s="132"/>
      <c r="CF14" s="133">
        <v>1</v>
      </c>
      <c r="CG14" s="134">
        <f>IF(P14=0,"",IF(CF14=0,"",(CF14/P14)))</f>
        <v>0.16666666666667</v>
      </c>
      <c r="CH14" s="135"/>
      <c r="CI14" s="136">
        <f>IFERROR(CH14/CF14,"-")</f>
        <v>0</v>
      </c>
      <c r="CJ14" s="137"/>
      <c r="CK14" s="138">
        <f>IFERROR(CJ14/CF14,"-")</f>
        <v>0</v>
      </c>
      <c r="CL14" s="139"/>
      <c r="CM14" s="139"/>
      <c r="CN14" s="139"/>
      <c r="CO14" s="140">
        <v>0</v>
      </c>
      <c r="CP14" s="141">
        <v>0</v>
      </c>
      <c r="CQ14" s="141"/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86</v>
      </c>
      <c r="C15" s="203"/>
      <c r="D15" s="203" t="s">
        <v>81</v>
      </c>
      <c r="E15" s="203" t="s">
        <v>82</v>
      </c>
      <c r="F15" s="203" t="s">
        <v>67</v>
      </c>
      <c r="G15" s="203"/>
      <c r="H15" s="90"/>
      <c r="I15" s="90"/>
      <c r="J15" s="188"/>
      <c r="K15" s="81">
        <v>46</v>
      </c>
      <c r="L15" s="81">
        <v>28</v>
      </c>
      <c r="M15" s="81">
        <v>6</v>
      </c>
      <c r="N15" s="91">
        <v>8</v>
      </c>
      <c r="O15" s="92">
        <v>0</v>
      </c>
      <c r="P15" s="93">
        <f>N15+O15</f>
        <v>8</v>
      </c>
      <c r="Q15" s="82">
        <f>IFERROR(P15/M15,"-")</f>
        <v>1.3333333333333</v>
      </c>
      <c r="R15" s="81">
        <v>0</v>
      </c>
      <c r="S15" s="81">
        <v>1</v>
      </c>
      <c r="T15" s="82">
        <f>IFERROR(S15/(O15+P15),"-")</f>
        <v>0.125</v>
      </c>
      <c r="U15" s="182"/>
      <c r="V15" s="84">
        <v>1</v>
      </c>
      <c r="W15" s="82">
        <f>IF(P15=0,"-",V15/P15)</f>
        <v>0.125</v>
      </c>
      <c r="X15" s="186">
        <v>40000</v>
      </c>
      <c r="Y15" s="187">
        <f>IFERROR(X15/P15,"-")</f>
        <v>5000</v>
      </c>
      <c r="Z15" s="187">
        <f>IFERROR(X15/V15,"-")</f>
        <v>40000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>
        <f>IF(P15=0,"",IF(BE15=0,"",(BE15/P15)))</f>
        <v>0</v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>
        <v>1</v>
      </c>
      <c r="BO15" s="120">
        <f>IF(P15=0,"",IF(BN15=0,"",(BN15/P15)))</f>
        <v>0.125</v>
      </c>
      <c r="BP15" s="121"/>
      <c r="BQ15" s="122">
        <f>IFERROR(BP15/BN15,"-")</f>
        <v>0</v>
      </c>
      <c r="BR15" s="123"/>
      <c r="BS15" s="124">
        <f>IFERROR(BR15/BN15,"-")</f>
        <v>0</v>
      </c>
      <c r="BT15" s="125"/>
      <c r="BU15" s="125"/>
      <c r="BV15" s="125"/>
      <c r="BW15" s="126">
        <v>5</v>
      </c>
      <c r="BX15" s="127">
        <f>IF(P15=0,"",IF(BW15=0,"",(BW15/P15)))</f>
        <v>0.625</v>
      </c>
      <c r="BY15" s="128">
        <v>1</v>
      </c>
      <c r="BZ15" s="129">
        <f>IFERROR(BY15/BW15,"-")</f>
        <v>0.2</v>
      </c>
      <c r="CA15" s="130">
        <v>40000</v>
      </c>
      <c r="CB15" s="131">
        <f>IFERROR(CA15/BW15,"-")</f>
        <v>8000</v>
      </c>
      <c r="CC15" s="132"/>
      <c r="CD15" s="132"/>
      <c r="CE15" s="132">
        <v>1</v>
      </c>
      <c r="CF15" s="133">
        <v>2</v>
      </c>
      <c r="CG15" s="134">
        <f>IF(P15=0,"",IF(CF15=0,"",(CF15/P15)))</f>
        <v>0.25</v>
      </c>
      <c r="CH15" s="135"/>
      <c r="CI15" s="136">
        <f>IFERROR(CH15/CF15,"-")</f>
        <v>0</v>
      </c>
      <c r="CJ15" s="137"/>
      <c r="CK15" s="138">
        <f>IFERROR(CJ15/CF15,"-")</f>
        <v>0</v>
      </c>
      <c r="CL15" s="139"/>
      <c r="CM15" s="139"/>
      <c r="CN15" s="139"/>
      <c r="CO15" s="140">
        <v>1</v>
      </c>
      <c r="CP15" s="141">
        <v>40000</v>
      </c>
      <c r="CQ15" s="141">
        <v>40000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87</v>
      </c>
      <c r="C16" s="203"/>
      <c r="D16" s="203" t="s">
        <v>88</v>
      </c>
      <c r="E16" s="203" t="s">
        <v>89</v>
      </c>
      <c r="F16" s="203" t="s">
        <v>63</v>
      </c>
      <c r="G16" s="203"/>
      <c r="H16" s="90" t="s">
        <v>84</v>
      </c>
      <c r="I16" s="90"/>
      <c r="J16" s="188"/>
      <c r="K16" s="81">
        <v>24</v>
      </c>
      <c r="L16" s="81">
        <v>0</v>
      </c>
      <c r="M16" s="81">
        <v>80</v>
      </c>
      <c r="N16" s="91">
        <v>9</v>
      </c>
      <c r="O16" s="92">
        <v>0</v>
      </c>
      <c r="P16" s="93">
        <f>N16+O16</f>
        <v>9</v>
      </c>
      <c r="Q16" s="82">
        <f>IFERROR(P16/M16,"-")</f>
        <v>0.1125</v>
      </c>
      <c r="R16" s="81">
        <v>0</v>
      </c>
      <c r="S16" s="81">
        <v>3</v>
      </c>
      <c r="T16" s="82">
        <f>IFERROR(S16/(O16+P16),"-")</f>
        <v>0.33333333333333</v>
      </c>
      <c r="U16" s="182"/>
      <c r="V16" s="84">
        <v>1</v>
      </c>
      <c r="W16" s="82">
        <f>IF(P16=0,"-",V16/P16)</f>
        <v>0.11111111111111</v>
      </c>
      <c r="X16" s="186">
        <v>16000</v>
      </c>
      <c r="Y16" s="187">
        <f>IFERROR(X16/P16,"-")</f>
        <v>1777.7777777778</v>
      </c>
      <c r="Z16" s="187">
        <f>IFERROR(X16/V16,"-")</f>
        <v>16000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>
        <v>1</v>
      </c>
      <c r="AN16" s="101">
        <f>IF(P16=0,"",IF(AM16=0,"",(AM16/P16)))</f>
        <v>0.11111111111111</v>
      </c>
      <c r="AO16" s="100"/>
      <c r="AP16" s="102">
        <f>IFERROR(AP16/AM16,"-")</f>
        <v>0</v>
      </c>
      <c r="AQ16" s="103"/>
      <c r="AR16" s="104">
        <f>IFERROR(AQ16/AM16,"-")</f>
        <v>0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>
        <v>1</v>
      </c>
      <c r="BF16" s="113">
        <f>IF(P16=0,"",IF(BE16=0,"",(BE16/P16)))</f>
        <v>0.11111111111111</v>
      </c>
      <c r="BG16" s="112"/>
      <c r="BH16" s="114">
        <f>IFERROR(BG16/BE16,"-")</f>
        <v>0</v>
      </c>
      <c r="BI16" s="115"/>
      <c r="BJ16" s="116">
        <f>IFERROR(BI16/BE16,"-")</f>
        <v>0</v>
      </c>
      <c r="BK16" s="117"/>
      <c r="BL16" s="117"/>
      <c r="BM16" s="117"/>
      <c r="BN16" s="119">
        <v>2</v>
      </c>
      <c r="BO16" s="120">
        <f>IF(P16=0,"",IF(BN16=0,"",(BN16/P16)))</f>
        <v>0.22222222222222</v>
      </c>
      <c r="BP16" s="121"/>
      <c r="BQ16" s="122">
        <f>IFERROR(BP16/BN16,"-")</f>
        <v>0</v>
      </c>
      <c r="BR16" s="123"/>
      <c r="BS16" s="124">
        <f>IFERROR(BR16/BN16,"-")</f>
        <v>0</v>
      </c>
      <c r="BT16" s="125"/>
      <c r="BU16" s="125"/>
      <c r="BV16" s="125"/>
      <c r="BW16" s="126">
        <v>3</v>
      </c>
      <c r="BX16" s="127">
        <f>IF(P16=0,"",IF(BW16=0,"",(BW16/P16)))</f>
        <v>0.33333333333333</v>
      </c>
      <c r="BY16" s="128"/>
      <c r="BZ16" s="129">
        <f>IFERROR(BY16/BW16,"-")</f>
        <v>0</v>
      </c>
      <c r="CA16" s="130"/>
      <c r="CB16" s="131">
        <f>IFERROR(CA16/BW16,"-")</f>
        <v>0</v>
      </c>
      <c r="CC16" s="132"/>
      <c r="CD16" s="132"/>
      <c r="CE16" s="132"/>
      <c r="CF16" s="133">
        <v>2</v>
      </c>
      <c r="CG16" s="134">
        <f>IF(P16=0,"",IF(CF16=0,"",(CF16/P16)))</f>
        <v>0.22222222222222</v>
      </c>
      <c r="CH16" s="135">
        <v>1</v>
      </c>
      <c r="CI16" s="136">
        <f>IFERROR(CH16/CF16,"-")</f>
        <v>0.5</v>
      </c>
      <c r="CJ16" s="137">
        <v>16000</v>
      </c>
      <c r="CK16" s="138">
        <f>IFERROR(CJ16/CF16,"-")</f>
        <v>8000</v>
      </c>
      <c r="CL16" s="139"/>
      <c r="CM16" s="139"/>
      <c r="CN16" s="139">
        <v>1</v>
      </c>
      <c r="CO16" s="140">
        <v>1</v>
      </c>
      <c r="CP16" s="141">
        <v>16000</v>
      </c>
      <c r="CQ16" s="141">
        <v>16000</v>
      </c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90</v>
      </c>
      <c r="C17" s="203"/>
      <c r="D17" s="203" t="s">
        <v>88</v>
      </c>
      <c r="E17" s="203" t="s">
        <v>89</v>
      </c>
      <c r="F17" s="203" t="s">
        <v>67</v>
      </c>
      <c r="G17" s="203"/>
      <c r="H17" s="90"/>
      <c r="I17" s="90"/>
      <c r="J17" s="188"/>
      <c r="K17" s="81">
        <v>35</v>
      </c>
      <c r="L17" s="81">
        <v>28</v>
      </c>
      <c r="M17" s="81">
        <v>13</v>
      </c>
      <c r="N17" s="91">
        <v>7</v>
      </c>
      <c r="O17" s="92">
        <v>0</v>
      </c>
      <c r="P17" s="93">
        <f>N17+O17</f>
        <v>7</v>
      </c>
      <c r="Q17" s="82">
        <f>IFERROR(P17/M17,"-")</f>
        <v>0.53846153846154</v>
      </c>
      <c r="R17" s="81">
        <v>0</v>
      </c>
      <c r="S17" s="81">
        <v>3</v>
      </c>
      <c r="T17" s="82">
        <f>IFERROR(S17/(O17+P17),"-")</f>
        <v>0.42857142857143</v>
      </c>
      <c r="U17" s="182"/>
      <c r="V17" s="84">
        <v>1</v>
      </c>
      <c r="W17" s="82">
        <f>IF(P17=0,"-",V17/P17)</f>
        <v>0.14285714285714</v>
      </c>
      <c r="X17" s="186">
        <v>45000</v>
      </c>
      <c r="Y17" s="187">
        <f>IFERROR(X17/P17,"-")</f>
        <v>6428.5714285714</v>
      </c>
      <c r="Z17" s="187">
        <f>IFERROR(X17/V17,"-")</f>
        <v>45000</v>
      </c>
      <c r="AA17" s="188"/>
      <c r="AB17" s="85"/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>
        <v>1</v>
      </c>
      <c r="BF17" s="113">
        <f>IF(P17=0,"",IF(BE17=0,"",(BE17/P17)))</f>
        <v>0.14285714285714</v>
      </c>
      <c r="BG17" s="112"/>
      <c r="BH17" s="114">
        <f>IFERROR(BG17/BE17,"-")</f>
        <v>0</v>
      </c>
      <c r="BI17" s="115"/>
      <c r="BJ17" s="116">
        <f>IFERROR(BI17/BE17,"-")</f>
        <v>0</v>
      </c>
      <c r="BK17" s="117"/>
      <c r="BL17" s="117"/>
      <c r="BM17" s="117"/>
      <c r="BN17" s="119">
        <v>3</v>
      </c>
      <c r="BO17" s="120">
        <f>IF(P17=0,"",IF(BN17=0,"",(BN17/P17)))</f>
        <v>0.42857142857143</v>
      </c>
      <c r="BP17" s="121">
        <v>1</v>
      </c>
      <c r="BQ17" s="122">
        <f>IFERROR(BP17/BN17,"-")</f>
        <v>0.33333333333333</v>
      </c>
      <c r="BR17" s="123">
        <v>45000</v>
      </c>
      <c r="BS17" s="124">
        <f>IFERROR(BR17/BN17,"-")</f>
        <v>15000</v>
      </c>
      <c r="BT17" s="125"/>
      <c r="BU17" s="125"/>
      <c r="BV17" s="125">
        <v>1</v>
      </c>
      <c r="BW17" s="126">
        <v>3</v>
      </c>
      <c r="BX17" s="127">
        <f>IF(P17=0,"",IF(BW17=0,"",(BW17/P17)))</f>
        <v>0.42857142857143</v>
      </c>
      <c r="BY17" s="128"/>
      <c r="BZ17" s="129">
        <f>IFERROR(BY17/BW17,"-")</f>
        <v>0</v>
      </c>
      <c r="CA17" s="130"/>
      <c r="CB17" s="131">
        <f>IFERROR(CA17/BW17,"-")</f>
        <v>0</v>
      </c>
      <c r="CC17" s="132"/>
      <c r="CD17" s="132"/>
      <c r="CE17" s="132"/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1</v>
      </c>
      <c r="CP17" s="141">
        <v>45000</v>
      </c>
      <c r="CQ17" s="141">
        <v>45000</v>
      </c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91</v>
      </c>
      <c r="C18" s="203"/>
      <c r="D18" s="203" t="s">
        <v>92</v>
      </c>
      <c r="E18" s="203" t="s">
        <v>93</v>
      </c>
      <c r="F18" s="203" t="s">
        <v>63</v>
      </c>
      <c r="G18" s="203"/>
      <c r="H18" s="90" t="s">
        <v>84</v>
      </c>
      <c r="I18" s="90"/>
      <c r="J18" s="188"/>
      <c r="K18" s="81">
        <v>25</v>
      </c>
      <c r="L18" s="81">
        <v>0</v>
      </c>
      <c r="M18" s="81">
        <v>66</v>
      </c>
      <c r="N18" s="91">
        <v>7</v>
      </c>
      <c r="O18" s="92">
        <v>0</v>
      </c>
      <c r="P18" s="93">
        <f>N18+O18</f>
        <v>7</v>
      </c>
      <c r="Q18" s="82">
        <f>IFERROR(P18/M18,"-")</f>
        <v>0.10606060606061</v>
      </c>
      <c r="R18" s="81">
        <v>0</v>
      </c>
      <c r="S18" s="81">
        <v>3</v>
      </c>
      <c r="T18" s="82">
        <f>IFERROR(S18/(O18+P18),"-")</f>
        <v>0.42857142857143</v>
      </c>
      <c r="U18" s="182"/>
      <c r="V18" s="84">
        <v>0</v>
      </c>
      <c r="W18" s="82">
        <f>IF(P18=0,"-",V18/P18)</f>
        <v>0</v>
      </c>
      <c r="X18" s="186">
        <v>0</v>
      </c>
      <c r="Y18" s="187">
        <f>IFERROR(X18/P18,"-")</f>
        <v>0</v>
      </c>
      <c r="Z18" s="187" t="str">
        <f>IFERROR(X18/V18,"-")</f>
        <v>-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/>
      <c r="BF18" s="113">
        <f>IF(P18=0,"",IF(BE18=0,"",(BE18/P18)))</f>
        <v>0</v>
      </c>
      <c r="BG18" s="112"/>
      <c r="BH18" s="114" t="str">
        <f>IFERROR(BG18/BE18,"-")</f>
        <v>-</v>
      </c>
      <c r="BI18" s="115"/>
      <c r="BJ18" s="116" t="str">
        <f>IFERROR(BI18/BE18,"-")</f>
        <v>-</v>
      </c>
      <c r="BK18" s="117"/>
      <c r="BL18" s="117"/>
      <c r="BM18" s="117"/>
      <c r="BN18" s="119">
        <v>4</v>
      </c>
      <c r="BO18" s="120">
        <f>IF(P18=0,"",IF(BN18=0,"",(BN18/P18)))</f>
        <v>0.57142857142857</v>
      </c>
      <c r="BP18" s="121"/>
      <c r="BQ18" s="122">
        <f>IFERROR(BP18/BN18,"-")</f>
        <v>0</v>
      </c>
      <c r="BR18" s="123"/>
      <c r="BS18" s="124">
        <f>IFERROR(BR18/BN18,"-")</f>
        <v>0</v>
      </c>
      <c r="BT18" s="125"/>
      <c r="BU18" s="125"/>
      <c r="BV18" s="125"/>
      <c r="BW18" s="126">
        <v>2</v>
      </c>
      <c r="BX18" s="127">
        <f>IF(P18=0,"",IF(BW18=0,"",(BW18/P18)))</f>
        <v>0.28571428571429</v>
      </c>
      <c r="BY18" s="128"/>
      <c r="BZ18" s="129">
        <f>IFERROR(BY18/BW18,"-")</f>
        <v>0</v>
      </c>
      <c r="CA18" s="130"/>
      <c r="CB18" s="131">
        <f>IFERROR(CA18/BW18,"-")</f>
        <v>0</v>
      </c>
      <c r="CC18" s="132"/>
      <c r="CD18" s="132"/>
      <c r="CE18" s="132"/>
      <c r="CF18" s="133">
        <v>1</v>
      </c>
      <c r="CG18" s="134">
        <f>IF(P18=0,"",IF(CF18=0,"",(CF18/P18)))</f>
        <v>0.14285714285714</v>
      </c>
      <c r="CH18" s="135"/>
      <c r="CI18" s="136">
        <f>IFERROR(CH18/CF18,"-")</f>
        <v>0</v>
      </c>
      <c r="CJ18" s="137"/>
      <c r="CK18" s="138">
        <f>IFERROR(CJ18/CF18,"-")</f>
        <v>0</v>
      </c>
      <c r="CL18" s="139"/>
      <c r="CM18" s="139"/>
      <c r="CN18" s="139"/>
      <c r="CO18" s="140">
        <v>0</v>
      </c>
      <c r="CP18" s="141">
        <v>0</v>
      </c>
      <c r="CQ18" s="141"/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94</v>
      </c>
      <c r="C19" s="203"/>
      <c r="D19" s="203" t="s">
        <v>92</v>
      </c>
      <c r="E19" s="203" t="s">
        <v>93</v>
      </c>
      <c r="F19" s="203" t="s">
        <v>67</v>
      </c>
      <c r="G19" s="203"/>
      <c r="H19" s="90"/>
      <c r="I19" s="90"/>
      <c r="J19" s="188"/>
      <c r="K19" s="81">
        <v>20</v>
      </c>
      <c r="L19" s="81">
        <v>16</v>
      </c>
      <c r="M19" s="81">
        <v>2</v>
      </c>
      <c r="N19" s="91">
        <v>2</v>
      </c>
      <c r="O19" s="92">
        <v>0</v>
      </c>
      <c r="P19" s="93">
        <f>N19+O19</f>
        <v>2</v>
      </c>
      <c r="Q19" s="82">
        <f>IFERROR(P19/M19,"-")</f>
        <v>1</v>
      </c>
      <c r="R19" s="81">
        <v>0</v>
      </c>
      <c r="S19" s="81">
        <v>1</v>
      </c>
      <c r="T19" s="82">
        <f>IFERROR(S19/(O19+P19),"-")</f>
        <v>0.5</v>
      </c>
      <c r="U19" s="182"/>
      <c r="V19" s="84">
        <v>0</v>
      </c>
      <c r="W19" s="82">
        <f>IF(P19=0,"-",V19/P19)</f>
        <v>0</v>
      </c>
      <c r="X19" s="186">
        <v>0</v>
      </c>
      <c r="Y19" s="187">
        <f>IFERROR(X19/P19,"-")</f>
        <v>0</v>
      </c>
      <c r="Z19" s="187" t="str">
        <f>IFERROR(X19/V19,"-")</f>
        <v>-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/>
      <c r="BF19" s="113">
        <f>IF(P19=0,"",IF(BE19=0,"",(BE19/P19)))</f>
        <v>0</v>
      </c>
      <c r="BG19" s="112"/>
      <c r="BH19" s="114" t="str">
        <f>IFERROR(BG19/BE19,"-")</f>
        <v>-</v>
      </c>
      <c r="BI19" s="115"/>
      <c r="BJ19" s="116" t="str">
        <f>IFERROR(BI19/BE19,"-")</f>
        <v>-</v>
      </c>
      <c r="BK19" s="117"/>
      <c r="BL19" s="117"/>
      <c r="BM19" s="117"/>
      <c r="BN19" s="119">
        <v>2</v>
      </c>
      <c r="BO19" s="120">
        <f>IF(P19=0,"",IF(BN19=0,"",(BN19/P19)))</f>
        <v>1</v>
      </c>
      <c r="BP19" s="121"/>
      <c r="BQ19" s="122">
        <f>IFERROR(BP19/BN19,"-")</f>
        <v>0</v>
      </c>
      <c r="BR19" s="123"/>
      <c r="BS19" s="124">
        <f>IFERROR(BR19/BN19,"-")</f>
        <v>0</v>
      </c>
      <c r="BT19" s="125"/>
      <c r="BU19" s="125"/>
      <c r="BV19" s="125"/>
      <c r="BW19" s="126"/>
      <c r="BX19" s="127">
        <f>IF(P19=0,"",IF(BW19=0,"",(BW19/P19)))</f>
        <v>0</v>
      </c>
      <c r="BY19" s="128"/>
      <c r="BZ19" s="129" t="str">
        <f>IFERROR(BY19/BW19,"-")</f>
        <v>-</v>
      </c>
      <c r="CA19" s="130"/>
      <c r="CB19" s="131" t="str">
        <f>IFERROR(CA19/BW19,"-")</f>
        <v>-</v>
      </c>
      <c r="CC19" s="132"/>
      <c r="CD19" s="132"/>
      <c r="CE19" s="132"/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0</v>
      </c>
      <c r="CP19" s="141">
        <v>0</v>
      </c>
      <c r="CQ19" s="141"/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95</v>
      </c>
      <c r="C20" s="203"/>
      <c r="D20" s="203" t="s">
        <v>96</v>
      </c>
      <c r="E20" s="203" t="s">
        <v>70</v>
      </c>
      <c r="F20" s="203" t="s">
        <v>63</v>
      </c>
      <c r="G20" s="203"/>
      <c r="H20" s="90" t="s">
        <v>84</v>
      </c>
      <c r="I20" s="90"/>
      <c r="J20" s="188"/>
      <c r="K20" s="81">
        <v>36</v>
      </c>
      <c r="L20" s="81">
        <v>0</v>
      </c>
      <c r="M20" s="81">
        <v>69</v>
      </c>
      <c r="N20" s="91">
        <v>8</v>
      </c>
      <c r="O20" s="92">
        <v>0</v>
      </c>
      <c r="P20" s="93">
        <f>N20+O20</f>
        <v>8</v>
      </c>
      <c r="Q20" s="82">
        <f>IFERROR(P20/M20,"-")</f>
        <v>0.11594202898551</v>
      </c>
      <c r="R20" s="81">
        <v>0</v>
      </c>
      <c r="S20" s="81">
        <v>3</v>
      </c>
      <c r="T20" s="82">
        <f>IFERROR(S20/(O20+P20),"-")</f>
        <v>0.375</v>
      </c>
      <c r="U20" s="182"/>
      <c r="V20" s="84">
        <v>2</v>
      </c>
      <c r="W20" s="82">
        <f>IF(P20=0,"-",V20/P20)</f>
        <v>0.25</v>
      </c>
      <c r="X20" s="186">
        <v>4000</v>
      </c>
      <c r="Y20" s="187">
        <f>IFERROR(X20/P20,"-")</f>
        <v>500</v>
      </c>
      <c r="Z20" s="187">
        <f>IFERROR(X20/V20,"-")</f>
        <v>2000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>
        <v>1</v>
      </c>
      <c r="BF20" s="113">
        <f>IF(P20=0,"",IF(BE20=0,"",(BE20/P20)))</f>
        <v>0.125</v>
      </c>
      <c r="BG20" s="112"/>
      <c r="BH20" s="114">
        <f>IFERROR(BG20/BE20,"-")</f>
        <v>0</v>
      </c>
      <c r="BI20" s="115"/>
      <c r="BJ20" s="116">
        <f>IFERROR(BI20/BE20,"-")</f>
        <v>0</v>
      </c>
      <c r="BK20" s="117"/>
      <c r="BL20" s="117"/>
      <c r="BM20" s="117"/>
      <c r="BN20" s="119">
        <v>3</v>
      </c>
      <c r="BO20" s="120">
        <f>IF(P20=0,"",IF(BN20=0,"",(BN20/P20)))</f>
        <v>0.375</v>
      </c>
      <c r="BP20" s="121">
        <v>1</v>
      </c>
      <c r="BQ20" s="122">
        <f>IFERROR(BP20/BN20,"-")</f>
        <v>0.33333333333333</v>
      </c>
      <c r="BR20" s="123">
        <v>3000</v>
      </c>
      <c r="BS20" s="124">
        <f>IFERROR(BR20/BN20,"-")</f>
        <v>1000</v>
      </c>
      <c r="BT20" s="125">
        <v>1</v>
      </c>
      <c r="BU20" s="125"/>
      <c r="BV20" s="125"/>
      <c r="BW20" s="126">
        <v>3</v>
      </c>
      <c r="BX20" s="127">
        <f>IF(P20=0,"",IF(BW20=0,"",(BW20/P20)))</f>
        <v>0.375</v>
      </c>
      <c r="BY20" s="128">
        <v>1</v>
      </c>
      <c r="BZ20" s="129">
        <f>IFERROR(BY20/BW20,"-")</f>
        <v>0.33333333333333</v>
      </c>
      <c r="CA20" s="130">
        <v>1000</v>
      </c>
      <c r="CB20" s="131">
        <f>IFERROR(CA20/BW20,"-")</f>
        <v>333.33333333333</v>
      </c>
      <c r="CC20" s="132">
        <v>1</v>
      </c>
      <c r="CD20" s="132"/>
      <c r="CE20" s="132"/>
      <c r="CF20" s="133">
        <v>1</v>
      </c>
      <c r="CG20" s="134">
        <f>IF(P20=0,"",IF(CF20=0,"",(CF20/P20)))</f>
        <v>0.125</v>
      </c>
      <c r="CH20" s="135"/>
      <c r="CI20" s="136">
        <f>IFERROR(CH20/CF20,"-")</f>
        <v>0</v>
      </c>
      <c r="CJ20" s="137"/>
      <c r="CK20" s="138">
        <f>IFERROR(CJ20/CF20,"-")</f>
        <v>0</v>
      </c>
      <c r="CL20" s="139"/>
      <c r="CM20" s="139"/>
      <c r="CN20" s="139"/>
      <c r="CO20" s="140">
        <v>2</v>
      </c>
      <c r="CP20" s="141">
        <v>4000</v>
      </c>
      <c r="CQ20" s="141">
        <v>3000</v>
      </c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97</v>
      </c>
      <c r="C21" s="203"/>
      <c r="D21" s="203" t="s">
        <v>96</v>
      </c>
      <c r="E21" s="203" t="s">
        <v>70</v>
      </c>
      <c r="F21" s="203" t="s">
        <v>67</v>
      </c>
      <c r="G21" s="203"/>
      <c r="H21" s="90"/>
      <c r="I21" s="90"/>
      <c r="J21" s="188"/>
      <c r="K21" s="81">
        <v>15</v>
      </c>
      <c r="L21" s="81">
        <v>12</v>
      </c>
      <c r="M21" s="81">
        <v>5</v>
      </c>
      <c r="N21" s="91">
        <v>3</v>
      </c>
      <c r="O21" s="92">
        <v>0</v>
      </c>
      <c r="P21" s="93">
        <f>N21+O21</f>
        <v>3</v>
      </c>
      <c r="Q21" s="82">
        <f>IFERROR(P21/M21,"-")</f>
        <v>0.6</v>
      </c>
      <c r="R21" s="81">
        <v>1</v>
      </c>
      <c r="S21" s="81">
        <v>0</v>
      </c>
      <c r="T21" s="82">
        <f>IFERROR(S21/(O21+P21),"-")</f>
        <v>0</v>
      </c>
      <c r="U21" s="182"/>
      <c r="V21" s="84">
        <v>1</v>
      </c>
      <c r="W21" s="82">
        <f>IF(P21=0,"-",V21/P21)</f>
        <v>0.33333333333333</v>
      </c>
      <c r="X21" s="186">
        <v>5000</v>
      </c>
      <c r="Y21" s="187">
        <f>IFERROR(X21/P21,"-")</f>
        <v>1666.6666666667</v>
      </c>
      <c r="Z21" s="187">
        <f>IFERROR(X21/V21,"-")</f>
        <v>5000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>
        <v>1</v>
      </c>
      <c r="BF21" s="113">
        <f>IF(P21=0,"",IF(BE21=0,"",(BE21/P21)))</f>
        <v>0.33333333333333</v>
      </c>
      <c r="BG21" s="112"/>
      <c r="BH21" s="114">
        <f>IFERROR(BG21/BE21,"-")</f>
        <v>0</v>
      </c>
      <c r="BI21" s="115"/>
      <c r="BJ21" s="116">
        <f>IFERROR(BI21/BE21,"-")</f>
        <v>0</v>
      </c>
      <c r="BK21" s="117"/>
      <c r="BL21" s="117"/>
      <c r="BM21" s="117"/>
      <c r="BN21" s="119"/>
      <c r="BO21" s="120">
        <f>IF(P21=0,"",IF(BN21=0,"",(BN21/P21)))</f>
        <v>0</v>
      </c>
      <c r="BP21" s="121"/>
      <c r="BQ21" s="122" t="str">
        <f>IFERROR(BP21/BN21,"-")</f>
        <v>-</v>
      </c>
      <c r="BR21" s="123"/>
      <c r="BS21" s="124" t="str">
        <f>IFERROR(BR21/BN21,"-")</f>
        <v>-</v>
      </c>
      <c r="BT21" s="125"/>
      <c r="BU21" s="125"/>
      <c r="BV21" s="125"/>
      <c r="BW21" s="126">
        <v>2</v>
      </c>
      <c r="BX21" s="127">
        <f>IF(P21=0,"",IF(BW21=0,"",(BW21/P21)))</f>
        <v>0.66666666666667</v>
      </c>
      <c r="BY21" s="128">
        <v>1</v>
      </c>
      <c r="BZ21" s="129">
        <f>IFERROR(BY21/BW21,"-")</f>
        <v>0.5</v>
      </c>
      <c r="CA21" s="130">
        <v>5000</v>
      </c>
      <c r="CB21" s="131">
        <f>IFERROR(CA21/BW21,"-")</f>
        <v>2500</v>
      </c>
      <c r="CC21" s="132">
        <v>1</v>
      </c>
      <c r="CD21" s="132"/>
      <c r="CE21" s="132"/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1</v>
      </c>
      <c r="CP21" s="141">
        <v>5000</v>
      </c>
      <c r="CQ21" s="141">
        <v>5000</v>
      </c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>
        <f>AB22</f>
        <v>0.08</v>
      </c>
      <c r="B22" s="203" t="s">
        <v>98</v>
      </c>
      <c r="C22" s="203"/>
      <c r="D22" s="203" t="s">
        <v>69</v>
      </c>
      <c r="E22" s="203" t="s">
        <v>70</v>
      </c>
      <c r="F22" s="203" t="s">
        <v>63</v>
      </c>
      <c r="G22" s="203" t="s">
        <v>99</v>
      </c>
      <c r="H22" s="90" t="s">
        <v>100</v>
      </c>
      <c r="I22" s="90" t="s">
        <v>101</v>
      </c>
      <c r="J22" s="188">
        <v>375000</v>
      </c>
      <c r="K22" s="81">
        <v>13</v>
      </c>
      <c r="L22" s="81">
        <v>0</v>
      </c>
      <c r="M22" s="81">
        <v>56</v>
      </c>
      <c r="N22" s="91">
        <v>4</v>
      </c>
      <c r="O22" s="92">
        <v>0</v>
      </c>
      <c r="P22" s="93">
        <f>N22+O22</f>
        <v>4</v>
      </c>
      <c r="Q22" s="82">
        <f>IFERROR(P22/M22,"-")</f>
        <v>0.071428571428571</v>
      </c>
      <c r="R22" s="81">
        <v>0</v>
      </c>
      <c r="S22" s="81">
        <v>2</v>
      </c>
      <c r="T22" s="82">
        <f>IFERROR(S22/(O22+P22),"-")</f>
        <v>0.5</v>
      </c>
      <c r="U22" s="182">
        <f>IFERROR(J22/SUM(P22:P27),"-")</f>
        <v>9146.3414634146</v>
      </c>
      <c r="V22" s="84">
        <v>1</v>
      </c>
      <c r="W22" s="82">
        <f>IF(P22=0,"-",V22/P22)</f>
        <v>0.25</v>
      </c>
      <c r="X22" s="186">
        <v>1000</v>
      </c>
      <c r="Y22" s="187">
        <f>IFERROR(X22/P22,"-")</f>
        <v>250</v>
      </c>
      <c r="Z22" s="187">
        <f>IFERROR(X22/V22,"-")</f>
        <v>1000</v>
      </c>
      <c r="AA22" s="188">
        <f>SUM(X22:X27)-SUM(J22:J27)</f>
        <v>-345000</v>
      </c>
      <c r="AB22" s="85">
        <f>SUM(X22:X27)/SUM(J22:J27)</f>
        <v>0.08</v>
      </c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>
        <v>1</v>
      </c>
      <c r="BF22" s="113">
        <f>IF(P22=0,"",IF(BE22=0,"",(BE22/P22)))</f>
        <v>0.25</v>
      </c>
      <c r="BG22" s="112"/>
      <c r="BH22" s="114">
        <f>IFERROR(BG22/BE22,"-")</f>
        <v>0</v>
      </c>
      <c r="BI22" s="115"/>
      <c r="BJ22" s="116">
        <f>IFERROR(BI22/BE22,"-")</f>
        <v>0</v>
      </c>
      <c r="BK22" s="117"/>
      <c r="BL22" s="117"/>
      <c r="BM22" s="117"/>
      <c r="BN22" s="119"/>
      <c r="BO22" s="120">
        <f>IF(P22=0,"",IF(BN22=0,"",(BN22/P22)))</f>
        <v>0</v>
      </c>
      <c r="BP22" s="121"/>
      <c r="BQ22" s="122" t="str">
        <f>IFERROR(BP22/BN22,"-")</f>
        <v>-</v>
      </c>
      <c r="BR22" s="123"/>
      <c r="BS22" s="124" t="str">
        <f>IFERROR(BR22/BN22,"-")</f>
        <v>-</v>
      </c>
      <c r="BT22" s="125"/>
      <c r="BU22" s="125"/>
      <c r="BV22" s="125"/>
      <c r="BW22" s="126">
        <v>3</v>
      </c>
      <c r="BX22" s="127">
        <f>IF(P22=0,"",IF(BW22=0,"",(BW22/P22)))</f>
        <v>0.75</v>
      </c>
      <c r="BY22" s="128">
        <v>1</v>
      </c>
      <c r="BZ22" s="129">
        <f>IFERROR(BY22/BW22,"-")</f>
        <v>0.33333333333333</v>
      </c>
      <c r="CA22" s="130">
        <v>1000</v>
      </c>
      <c r="CB22" s="131">
        <f>IFERROR(CA22/BW22,"-")</f>
        <v>333.33333333333</v>
      </c>
      <c r="CC22" s="132">
        <v>1</v>
      </c>
      <c r="CD22" s="132"/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1</v>
      </c>
      <c r="CP22" s="141">
        <v>1000</v>
      </c>
      <c r="CQ22" s="141">
        <v>1000</v>
      </c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102</v>
      </c>
      <c r="C23" s="203"/>
      <c r="D23" s="203" t="s">
        <v>103</v>
      </c>
      <c r="E23" s="203" t="s">
        <v>82</v>
      </c>
      <c r="F23" s="203" t="s">
        <v>63</v>
      </c>
      <c r="G23" s="203"/>
      <c r="H23" s="90" t="s">
        <v>100</v>
      </c>
      <c r="I23" s="90"/>
      <c r="J23" s="188"/>
      <c r="K23" s="81">
        <v>26</v>
      </c>
      <c r="L23" s="81">
        <v>0</v>
      </c>
      <c r="M23" s="81">
        <v>85</v>
      </c>
      <c r="N23" s="91">
        <v>9</v>
      </c>
      <c r="O23" s="92">
        <v>0</v>
      </c>
      <c r="P23" s="93">
        <f>N23+O23</f>
        <v>9</v>
      </c>
      <c r="Q23" s="82">
        <f>IFERROR(P23/M23,"-")</f>
        <v>0.10588235294118</v>
      </c>
      <c r="R23" s="81">
        <v>0</v>
      </c>
      <c r="S23" s="81">
        <v>6</v>
      </c>
      <c r="T23" s="82">
        <f>IFERROR(S23/(O23+P23),"-")</f>
        <v>0.66666666666667</v>
      </c>
      <c r="U23" s="182"/>
      <c r="V23" s="84">
        <v>0</v>
      </c>
      <c r="W23" s="82">
        <f>IF(P23=0,"-",V23/P23)</f>
        <v>0</v>
      </c>
      <c r="X23" s="186">
        <v>0</v>
      </c>
      <c r="Y23" s="187">
        <f>IFERROR(X23/P23,"-")</f>
        <v>0</v>
      </c>
      <c r="Z23" s="187" t="str">
        <f>IFERROR(X23/V23,"-")</f>
        <v>-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>
        <v>1</v>
      </c>
      <c r="AN23" s="101">
        <f>IF(P23=0,"",IF(AM23=0,"",(AM23/P23)))</f>
        <v>0.11111111111111</v>
      </c>
      <c r="AO23" s="100"/>
      <c r="AP23" s="102">
        <f>IFERROR(AP23/AM23,"-")</f>
        <v>0</v>
      </c>
      <c r="AQ23" s="103"/>
      <c r="AR23" s="104">
        <f>IFERROR(AQ23/AM23,"-")</f>
        <v>0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>
        <v>1</v>
      </c>
      <c r="BF23" s="113">
        <f>IF(P23=0,"",IF(BE23=0,"",(BE23/P23)))</f>
        <v>0.11111111111111</v>
      </c>
      <c r="BG23" s="112"/>
      <c r="BH23" s="114">
        <f>IFERROR(BG23/BE23,"-")</f>
        <v>0</v>
      </c>
      <c r="BI23" s="115"/>
      <c r="BJ23" s="116">
        <f>IFERROR(BI23/BE23,"-")</f>
        <v>0</v>
      </c>
      <c r="BK23" s="117"/>
      <c r="BL23" s="117"/>
      <c r="BM23" s="117"/>
      <c r="BN23" s="119">
        <v>4</v>
      </c>
      <c r="BO23" s="120">
        <f>IF(P23=0,"",IF(BN23=0,"",(BN23/P23)))</f>
        <v>0.44444444444444</v>
      </c>
      <c r="BP23" s="121"/>
      <c r="BQ23" s="122">
        <f>IFERROR(BP23/BN23,"-")</f>
        <v>0</v>
      </c>
      <c r="BR23" s="123"/>
      <c r="BS23" s="124">
        <f>IFERROR(BR23/BN23,"-")</f>
        <v>0</v>
      </c>
      <c r="BT23" s="125"/>
      <c r="BU23" s="125"/>
      <c r="BV23" s="125"/>
      <c r="BW23" s="126">
        <v>2</v>
      </c>
      <c r="BX23" s="127">
        <f>IF(P23=0,"",IF(BW23=0,"",(BW23/P23)))</f>
        <v>0.22222222222222</v>
      </c>
      <c r="BY23" s="128"/>
      <c r="BZ23" s="129">
        <f>IFERROR(BY23/BW23,"-")</f>
        <v>0</v>
      </c>
      <c r="CA23" s="130"/>
      <c r="CB23" s="131">
        <f>IFERROR(CA23/BW23,"-")</f>
        <v>0</v>
      </c>
      <c r="CC23" s="132"/>
      <c r="CD23" s="132"/>
      <c r="CE23" s="132"/>
      <c r="CF23" s="133">
        <v>1</v>
      </c>
      <c r="CG23" s="134">
        <f>IF(P23=0,"",IF(CF23=0,"",(CF23/P23)))</f>
        <v>0.11111111111111</v>
      </c>
      <c r="CH23" s="135"/>
      <c r="CI23" s="136">
        <f>IFERROR(CH23/CF23,"-")</f>
        <v>0</v>
      </c>
      <c r="CJ23" s="137"/>
      <c r="CK23" s="138">
        <f>IFERROR(CJ23/CF23,"-")</f>
        <v>0</v>
      </c>
      <c r="CL23" s="139"/>
      <c r="CM23" s="139"/>
      <c r="CN23" s="139"/>
      <c r="CO23" s="140">
        <v>0</v>
      </c>
      <c r="CP23" s="141">
        <v>0</v>
      </c>
      <c r="CQ23" s="141"/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104</v>
      </c>
      <c r="C24" s="203"/>
      <c r="D24" s="203" t="s">
        <v>105</v>
      </c>
      <c r="E24" s="203" t="s">
        <v>105</v>
      </c>
      <c r="F24" s="203" t="s">
        <v>67</v>
      </c>
      <c r="G24" s="203"/>
      <c r="H24" s="90"/>
      <c r="I24" s="90"/>
      <c r="J24" s="188"/>
      <c r="K24" s="81">
        <v>37</v>
      </c>
      <c r="L24" s="81">
        <v>31</v>
      </c>
      <c r="M24" s="81">
        <v>2</v>
      </c>
      <c r="N24" s="91">
        <v>4</v>
      </c>
      <c r="O24" s="92">
        <v>0</v>
      </c>
      <c r="P24" s="93">
        <f>N24+O24</f>
        <v>4</v>
      </c>
      <c r="Q24" s="82">
        <f>IFERROR(P24/M24,"-")</f>
        <v>2</v>
      </c>
      <c r="R24" s="81">
        <v>0</v>
      </c>
      <c r="S24" s="81">
        <v>0</v>
      </c>
      <c r="T24" s="82">
        <f>IFERROR(S24/(O24+P24),"-")</f>
        <v>0</v>
      </c>
      <c r="U24" s="182"/>
      <c r="V24" s="84">
        <v>0</v>
      </c>
      <c r="W24" s="82">
        <f>IF(P24=0,"-",V24/P24)</f>
        <v>0</v>
      </c>
      <c r="X24" s="186">
        <v>0</v>
      </c>
      <c r="Y24" s="187">
        <f>IFERROR(X24/P24,"-")</f>
        <v>0</v>
      </c>
      <c r="Z24" s="187" t="str">
        <f>IFERROR(X24/V24,"-")</f>
        <v>-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>
        <v>1</v>
      </c>
      <c r="AW24" s="107">
        <f>IF(P24=0,"",IF(AV24=0,"",(AV24/P24)))</f>
        <v>0.25</v>
      </c>
      <c r="AX24" s="106"/>
      <c r="AY24" s="108">
        <f>IFERROR(AX24/AV24,"-")</f>
        <v>0</v>
      </c>
      <c r="AZ24" s="109"/>
      <c r="BA24" s="110">
        <f>IFERROR(AZ24/AV24,"-")</f>
        <v>0</v>
      </c>
      <c r="BB24" s="111"/>
      <c r="BC24" s="111"/>
      <c r="BD24" s="111"/>
      <c r="BE24" s="112"/>
      <c r="BF24" s="113">
        <f>IF(P24=0,"",IF(BE24=0,"",(BE24/P24)))</f>
        <v>0</v>
      </c>
      <c r="BG24" s="112"/>
      <c r="BH24" s="114" t="str">
        <f>IFERROR(BG24/BE24,"-")</f>
        <v>-</v>
      </c>
      <c r="BI24" s="115"/>
      <c r="BJ24" s="116" t="str">
        <f>IFERROR(BI24/BE24,"-")</f>
        <v>-</v>
      </c>
      <c r="BK24" s="117"/>
      <c r="BL24" s="117"/>
      <c r="BM24" s="117"/>
      <c r="BN24" s="119">
        <v>1</v>
      </c>
      <c r="BO24" s="120">
        <f>IF(P24=0,"",IF(BN24=0,"",(BN24/P24)))</f>
        <v>0.25</v>
      </c>
      <c r="BP24" s="121"/>
      <c r="BQ24" s="122">
        <f>IFERROR(BP24/BN24,"-")</f>
        <v>0</v>
      </c>
      <c r="BR24" s="123"/>
      <c r="BS24" s="124">
        <f>IFERROR(BR24/BN24,"-")</f>
        <v>0</v>
      </c>
      <c r="BT24" s="125"/>
      <c r="BU24" s="125"/>
      <c r="BV24" s="125"/>
      <c r="BW24" s="126">
        <v>2</v>
      </c>
      <c r="BX24" s="127">
        <f>IF(P24=0,"",IF(BW24=0,"",(BW24/P24)))</f>
        <v>0.5</v>
      </c>
      <c r="BY24" s="128"/>
      <c r="BZ24" s="129">
        <f>IFERROR(BY24/BW24,"-")</f>
        <v>0</v>
      </c>
      <c r="CA24" s="130"/>
      <c r="CB24" s="131">
        <f>IFERROR(CA24/BW24,"-")</f>
        <v>0</v>
      </c>
      <c r="CC24" s="132"/>
      <c r="CD24" s="132"/>
      <c r="CE24" s="132"/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0</v>
      </c>
      <c r="CP24" s="141">
        <v>0</v>
      </c>
      <c r="CQ24" s="141"/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106</v>
      </c>
      <c r="C25" s="203"/>
      <c r="D25" s="203" t="s">
        <v>69</v>
      </c>
      <c r="E25" s="203" t="s">
        <v>70</v>
      </c>
      <c r="F25" s="203" t="s">
        <v>63</v>
      </c>
      <c r="G25" s="203" t="s">
        <v>107</v>
      </c>
      <c r="H25" s="90" t="s">
        <v>100</v>
      </c>
      <c r="I25" s="90"/>
      <c r="J25" s="188"/>
      <c r="K25" s="81">
        <v>14</v>
      </c>
      <c r="L25" s="81">
        <v>0</v>
      </c>
      <c r="M25" s="81">
        <v>40</v>
      </c>
      <c r="N25" s="91">
        <v>4</v>
      </c>
      <c r="O25" s="92">
        <v>0</v>
      </c>
      <c r="P25" s="93">
        <f>N25+O25</f>
        <v>4</v>
      </c>
      <c r="Q25" s="82">
        <f>IFERROR(P25/M25,"-")</f>
        <v>0.1</v>
      </c>
      <c r="R25" s="81">
        <v>0</v>
      </c>
      <c r="S25" s="81">
        <v>3</v>
      </c>
      <c r="T25" s="82">
        <f>IFERROR(S25/(O25+P25),"-")</f>
        <v>0.75</v>
      </c>
      <c r="U25" s="182"/>
      <c r="V25" s="84">
        <v>0</v>
      </c>
      <c r="W25" s="82">
        <f>IF(P25=0,"-",V25/P25)</f>
        <v>0</v>
      </c>
      <c r="X25" s="186">
        <v>0</v>
      </c>
      <c r="Y25" s="187">
        <f>IFERROR(X25/P25,"-")</f>
        <v>0</v>
      </c>
      <c r="Z25" s="187" t="str">
        <f>IFERROR(X25/V25,"-")</f>
        <v>-</v>
      </c>
      <c r="AA25" s="188"/>
      <c r="AB25" s="85"/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>
        <v>1</v>
      </c>
      <c r="BF25" s="113">
        <f>IF(P25=0,"",IF(BE25=0,"",(BE25/P25)))</f>
        <v>0.25</v>
      </c>
      <c r="BG25" s="112"/>
      <c r="BH25" s="114">
        <f>IFERROR(BG25/BE25,"-")</f>
        <v>0</v>
      </c>
      <c r="BI25" s="115"/>
      <c r="BJ25" s="116">
        <f>IFERROR(BI25/BE25,"-")</f>
        <v>0</v>
      </c>
      <c r="BK25" s="117"/>
      <c r="BL25" s="117"/>
      <c r="BM25" s="117"/>
      <c r="BN25" s="119">
        <v>2</v>
      </c>
      <c r="BO25" s="120">
        <f>IF(P25=0,"",IF(BN25=0,"",(BN25/P25)))</f>
        <v>0.5</v>
      </c>
      <c r="BP25" s="121"/>
      <c r="BQ25" s="122">
        <f>IFERROR(BP25/BN25,"-")</f>
        <v>0</v>
      </c>
      <c r="BR25" s="123"/>
      <c r="BS25" s="124">
        <f>IFERROR(BR25/BN25,"-")</f>
        <v>0</v>
      </c>
      <c r="BT25" s="125"/>
      <c r="BU25" s="125"/>
      <c r="BV25" s="125"/>
      <c r="BW25" s="126">
        <v>1</v>
      </c>
      <c r="BX25" s="127">
        <f>IF(P25=0,"",IF(BW25=0,"",(BW25/P25)))</f>
        <v>0.25</v>
      </c>
      <c r="BY25" s="128"/>
      <c r="BZ25" s="129">
        <f>IFERROR(BY25/BW25,"-")</f>
        <v>0</v>
      </c>
      <c r="CA25" s="130"/>
      <c r="CB25" s="131">
        <f>IFERROR(CA25/BW25,"-")</f>
        <v>0</v>
      </c>
      <c r="CC25" s="132"/>
      <c r="CD25" s="132"/>
      <c r="CE25" s="132"/>
      <c r="CF25" s="133"/>
      <c r="CG25" s="134">
        <f>IF(P25=0,"",IF(CF25=0,"",(CF25/P25)))</f>
        <v>0</v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0</v>
      </c>
      <c r="CP25" s="141">
        <v>0</v>
      </c>
      <c r="CQ25" s="141"/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108</v>
      </c>
      <c r="C26" s="203"/>
      <c r="D26" s="203" t="s">
        <v>103</v>
      </c>
      <c r="E26" s="203" t="s">
        <v>82</v>
      </c>
      <c r="F26" s="203" t="s">
        <v>63</v>
      </c>
      <c r="G26" s="203"/>
      <c r="H26" s="90" t="s">
        <v>100</v>
      </c>
      <c r="I26" s="90"/>
      <c r="J26" s="188"/>
      <c r="K26" s="81">
        <v>30</v>
      </c>
      <c r="L26" s="81">
        <v>0</v>
      </c>
      <c r="M26" s="81">
        <v>66</v>
      </c>
      <c r="N26" s="91">
        <v>10</v>
      </c>
      <c r="O26" s="92">
        <v>0</v>
      </c>
      <c r="P26" s="93">
        <f>N26+O26</f>
        <v>10</v>
      </c>
      <c r="Q26" s="82">
        <f>IFERROR(P26/M26,"-")</f>
        <v>0.15151515151515</v>
      </c>
      <c r="R26" s="81">
        <v>0</v>
      </c>
      <c r="S26" s="81">
        <v>4</v>
      </c>
      <c r="T26" s="82">
        <f>IFERROR(S26/(O26+P26),"-")</f>
        <v>0.4</v>
      </c>
      <c r="U26" s="182"/>
      <c r="V26" s="84">
        <v>0</v>
      </c>
      <c r="W26" s="82">
        <f>IF(P26=0,"-",V26/P26)</f>
        <v>0</v>
      </c>
      <c r="X26" s="186">
        <v>0</v>
      </c>
      <c r="Y26" s="187">
        <f>IFERROR(X26/P26,"-")</f>
        <v>0</v>
      </c>
      <c r="Z26" s="187" t="str">
        <f>IFERROR(X26/V26,"-")</f>
        <v>-</v>
      </c>
      <c r="AA26" s="188"/>
      <c r="AB26" s="85"/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>
        <v>1</v>
      </c>
      <c r="BF26" s="113">
        <f>IF(P26=0,"",IF(BE26=0,"",(BE26/P26)))</f>
        <v>0.1</v>
      </c>
      <c r="BG26" s="112"/>
      <c r="BH26" s="114">
        <f>IFERROR(BG26/BE26,"-")</f>
        <v>0</v>
      </c>
      <c r="BI26" s="115"/>
      <c r="BJ26" s="116">
        <f>IFERROR(BI26/BE26,"-")</f>
        <v>0</v>
      </c>
      <c r="BK26" s="117"/>
      <c r="BL26" s="117"/>
      <c r="BM26" s="117"/>
      <c r="BN26" s="119">
        <v>5</v>
      </c>
      <c r="BO26" s="120">
        <f>IF(P26=0,"",IF(BN26=0,"",(BN26/P26)))</f>
        <v>0.5</v>
      </c>
      <c r="BP26" s="121"/>
      <c r="BQ26" s="122">
        <f>IFERROR(BP26/BN26,"-")</f>
        <v>0</v>
      </c>
      <c r="BR26" s="123"/>
      <c r="BS26" s="124">
        <f>IFERROR(BR26/BN26,"-")</f>
        <v>0</v>
      </c>
      <c r="BT26" s="125"/>
      <c r="BU26" s="125"/>
      <c r="BV26" s="125"/>
      <c r="BW26" s="126">
        <v>2</v>
      </c>
      <c r="BX26" s="127">
        <f>IF(P26=0,"",IF(BW26=0,"",(BW26/P26)))</f>
        <v>0.2</v>
      </c>
      <c r="BY26" s="128"/>
      <c r="BZ26" s="129">
        <f>IFERROR(BY26/BW26,"-")</f>
        <v>0</v>
      </c>
      <c r="CA26" s="130"/>
      <c r="CB26" s="131">
        <f>IFERROR(CA26/BW26,"-")</f>
        <v>0</v>
      </c>
      <c r="CC26" s="132"/>
      <c r="CD26" s="132"/>
      <c r="CE26" s="132"/>
      <c r="CF26" s="133">
        <v>2</v>
      </c>
      <c r="CG26" s="134">
        <f>IF(P26=0,"",IF(CF26=0,"",(CF26/P26)))</f>
        <v>0.2</v>
      </c>
      <c r="CH26" s="135"/>
      <c r="CI26" s="136">
        <f>IFERROR(CH26/CF26,"-")</f>
        <v>0</v>
      </c>
      <c r="CJ26" s="137"/>
      <c r="CK26" s="138">
        <f>IFERROR(CJ26/CF26,"-")</f>
        <v>0</v>
      </c>
      <c r="CL26" s="139"/>
      <c r="CM26" s="139"/>
      <c r="CN26" s="139"/>
      <c r="CO26" s="140">
        <v>0</v>
      </c>
      <c r="CP26" s="141">
        <v>0</v>
      </c>
      <c r="CQ26" s="141"/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109</v>
      </c>
      <c r="C27" s="203"/>
      <c r="D27" s="203" t="s">
        <v>105</v>
      </c>
      <c r="E27" s="203" t="s">
        <v>105</v>
      </c>
      <c r="F27" s="203" t="s">
        <v>67</v>
      </c>
      <c r="G27" s="203"/>
      <c r="H27" s="90"/>
      <c r="I27" s="90"/>
      <c r="J27" s="188"/>
      <c r="K27" s="81">
        <v>91</v>
      </c>
      <c r="L27" s="81">
        <v>53</v>
      </c>
      <c r="M27" s="81">
        <v>20</v>
      </c>
      <c r="N27" s="91">
        <v>10</v>
      </c>
      <c r="O27" s="92">
        <v>0</v>
      </c>
      <c r="P27" s="93">
        <f>N27+O27</f>
        <v>10</v>
      </c>
      <c r="Q27" s="82">
        <f>IFERROR(P27/M27,"-")</f>
        <v>0.5</v>
      </c>
      <c r="R27" s="81">
        <v>2</v>
      </c>
      <c r="S27" s="81">
        <v>2</v>
      </c>
      <c r="T27" s="82">
        <f>IFERROR(S27/(O27+P27),"-")</f>
        <v>0.2</v>
      </c>
      <c r="U27" s="182"/>
      <c r="V27" s="84">
        <v>4</v>
      </c>
      <c r="W27" s="82">
        <f>IF(P27=0,"-",V27/P27)</f>
        <v>0.4</v>
      </c>
      <c r="X27" s="186">
        <v>29000</v>
      </c>
      <c r="Y27" s="187">
        <f>IFERROR(X27/P27,"-")</f>
        <v>2900</v>
      </c>
      <c r="Z27" s="187">
        <f>IFERROR(X27/V27,"-")</f>
        <v>7250</v>
      </c>
      <c r="AA27" s="188"/>
      <c r="AB27" s="85"/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/>
      <c r="BF27" s="113">
        <f>IF(P27=0,"",IF(BE27=0,"",(BE27/P27)))</f>
        <v>0</v>
      </c>
      <c r="BG27" s="112"/>
      <c r="BH27" s="114" t="str">
        <f>IFERROR(BG27/BE27,"-")</f>
        <v>-</v>
      </c>
      <c r="BI27" s="115"/>
      <c r="BJ27" s="116" t="str">
        <f>IFERROR(BI27/BE27,"-")</f>
        <v>-</v>
      </c>
      <c r="BK27" s="117"/>
      <c r="BL27" s="117"/>
      <c r="BM27" s="117"/>
      <c r="BN27" s="119">
        <v>2</v>
      </c>
      <c r="BO27" s="120">
        <f>IF(P27=0,"",IF(BN27=0,"",(BN27/P27)))</f>
        <v>0.2</v>
      </c>
      <c r="BP27" s="121">
        <v>1</v>
      </c>
      <c r="BQ27" s="122">
        <f>IFERROR(BP27/BN27,"-")</f>
        <v>0.5</v>
      </c>
      <c r="BR27" s="123">
        <v>6000</v>
      </c>
      <c r="BS27" s="124">
        <f>IFERROR(BR27/BN27,"-")</f>
        <v>3000</v>
      </c>
      <c r="BT27" s="125"/>
      <c r="BU27" s="125">
        <v>1</v>
      </c>
      <c r="BV27" s="125"/>
      <c r="BW27" s="126">
        <v>3</v>
      </c>
      <c r="BX27" s="127">
        <f>IF(P27=0,"",IF(BW27=0,"",(BW27/P27)))</f>
        <v>0.3</v>
      </c>
      <c r="BY27" s="128"/>
      <c r="BZ27" s="129">
        <f>IFERROR(BY27/BW27,"-")</f>
        <v>0</v>
      </c>
      <c r="CA27" s="130"/>
      <c r="CB27" s="131">
        <f>IFERROR(CA27/BW27,"-")</f>
        <v>0</v>
      </c>
      <c r="CC27" s="132"/>
      <c r="CD27" s="132"/>
      <c r="CE27" s="132"/>
      <c r="CF27" s="133">
        <v>5</v>
      </c>
      <c r="CG27" s="134">
        <f>IF(P27=0,"",IF(CF27=0,"",(CF27/P27)))</f>
        <v>0.5</v>
      </c>
      <c r="CH27" s="135">
        <v>3</v>
      </c>
      <c r="CI27" s="136">
        <f>IFERROR(CH27/CF27,"-")</f>
        <v>0.6</v>
      </c>
      <c r="CJ27" s="137">
        <v>23000</v>
      </c>
      <c r="CK27" s="138">
        <f>IFERROR(CJ27/CF27,"-")</f>
        <v>4600</v>
      </c>
      <c r="CL27" s="139">
        <v>3</v>
      </c>
      <c r="CM27" s="139"/>
      <c r="CN27" s="139"/>
      <c r="CO27" s="140">
        <v>4</v>
      </c>
      <c r="CP27" s="141">
        <v>29000</v>
      </c>
      <c r="CQ27" s="141">
        <v>20000</v>
      </c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30"/>
      <c r="B28" s="87"/>
      <c r="C28" s="88"/>
      <c r="D28" s="88"/>
      <c r="E28" s="88"/>
      <c r="F28" s="89"/>
      <c r="G28" s="90"/>
      <c r="H28" s="90"/>
      <c r="I28" s="90"/>
      <c r="J28" s="192"/>
      <c r="K28" s="34"/>
      <c r="L28" s="34"/>
      <c r="M28" s="31"/>
      <c r="N28" s="23"/>
      <c r="O28" s="23"/>
      <c r="P28" s="23"/>
      <c r="Q28" s="33"/>
      <c r="R28" s="32"/>
      <c r="S28" s="23"/>
      <c r="T28" s="32"/>
      <c r="U28" s="183"/>
      <c r="V28" s="25"/>
      <c r="W28" s="25"/>
      <c r="X28" s="189"/>
      <c r="Y28" s="189"/>
      <c r="Z28" s="189"/>
      <c r="AA28" s="189"/>
      <c r="AB28" s="33"/>
      <c r="AC28" s="59"/>
      <c r="AD28" s="63"/>
      <c r="AE28" s="64"/>
      <c r="AF28" s="63"/>
      <c r="AG28" s="67"/>
      <c r="AH28" s="68"/>
      <c r="AI28" s="69"/>
      <c r="AJ28" s="70"/>
      <c r="AK28" s="70"/>
      <c r="AL28" s="70"/>
      <c r="AM28" s="63"/>
      <c r="AN28" s="64"/>
      <c r="AO28" s="63"/>
      <c r="AP28" s="67"/>
      <c r="AQ28" s="68"/>
      <c r="AR28" s="69"/>
      <c r="AS28" s="70"/>
      <c r="AT28" s="70"/>
      <c r="AU28" s="70"/>
      <c r="AV28" s="63"/>
      <c r="AW28" s="64"/>
      <c r="AX28" s="63"/>
      <c r="AY28" s="67"/>
      <c r="AZ28" s="68"/>
      <c r="BA28" s="69"/>
      <c r="BB28" s="70"/>
      <c r="BC28" s="70"/>
      <c r="BD28" s="70"/>
      <c r="BE28" s="63"/>
      <c r="BF28" s="64"/>
      <c r="BG28" s="63"/>
      <c r="BH28" s="67"/>
      <c r="BI28" s="68"/>
      <c r="BJ28" s="69"/>
      <c r="BK28" s="70"/>
      <c r="BL28" s="70"/>
      <c r="BM28" s="70"/>
      <c r="BN28" s="65"/>
      <c r="BO28" s="66"/>
      <c r="BP28" s="63"/>
      <c r="BQ28" s="67"/>
      <c r="BR28" s="68"/>
      <c r="BS28" s="69"/>
      <c r="BT28" s="70"/>
      <c r="BU28" s="70"/>
      <c r="BV28" s="70"/>
      <c r="BW28" s="65"/>
      <c r="BX28" s="66"/>
      <c r="BY28" s="63"/>
      <c r="BZ28" s="67"/>
      <c r="CA28" s="68"/>
      <c r="CB28" s="69"/>
      <c r="CC28" s="70"/>
      <c r="CD28" s="70"/>
      <c r="CE28" s="70"/>
      <c r="CF28" s="65"/>
      <c r="CG28" s="66"/>
      <c r="CH28" s="63"/>
      <c r="CI28" s="67"/>
      <c r="CJ28" s="68"/>
      <c r="CK28" s="69"/>
      <c r="CL28" s="70"/>
      <c r="CM28" s="70"/>
      <c r="CN28" s="70"/>
      <c r="CO28" s="71"/>
      <c r="CP28" s="68"/>
      <c r="CQ28" s="68"/>
      <c r="CR28" s="68"/>
      <c r="CS28" s="72"/>
    </row>
    <row r="29" spans="1:98">
      <c r="A29" s="30"/>
      <c r="B29" s="37"/>
      <c r="C29" s="21"/>
      <c r="D29" s="21"/>
      <c r="E29" s="21"/>
      <c r="F29" s="22"/>
      <c r="G29" s="36"/>
      <c r="H29" s="36"/>
      <c r="I29" s="75"/>
      <c r="J29" s="193"/>
      <c r="K29" s="34"/>
      <c r="L29" s="34"/>
      <c r="M29" s="31"/>
      <c r="N29" s="23"/>
      <c r="O29" s="23"/>
      <c r="P29" s="23"/>
      <c r="Q29" s="33"/>
      <c r="R29" s="32"/>
      <c r="S29" s="23"/>
      <c r="T29" s="32"/>
      <c r="U29" s="183"/>
      <c r="V29" s="25"/>
      <c r="W29" s="25"/>
      <c r="X29" s="189"/>
      <c r="Y29" s="189"/>
      <c r="Z29" s="189"/>
      <c r="AA29" s="189"/>
      <c r="AB29" s="33"/>
      <c r="AC29" s="61"/>
      <c r="AD29" s="63"/>
      <c r="AE29" s="64"/>
      <c r="AF29" s="63"/>
      <c r="AG29" s="67"/>
      <c r="AH29" s="68"/>
      <c r="AI29" s="69"/>
      <c r="AJ29" s="70"/>
      <c r="AK29" s="70"/>
      <c r="AL29" s="70"/>
      <c r="AM29" s="63"/>
      <c r="AN29" s="64"/>
      <c r="AO29" s="63"/>
      <c r="AP29" s="67"/>
      <c r="AQ29" s="68"/>
      <c r="AR29" s="69"/>
      <c r="AS29" s="70"/>
      <c r="AT29" s="70"/>
      <c r="AU29" s="70"/>
      <c r="AV29" s="63"/>
      <c r="AW29" s="64"/>
      <c r="AX29" s="63"/>
      <c r="AY29" s="67"/>
      <c r="AZ29" s="68"/>
      <c r="BA29" s="69"/>
      <c r="BB29" s="70"/>
      <c r="BC29" s="70"/>
      <c r="BD29" s="70"/>
      <c r="BE29" s="63"/>
      <c r="BF29" s="64"/>
      <c r="BG29" s="63"/>
      <c r="BH29" s="67"/>
      <c r="BI29" s="68"/>
      <c r="BJ29" s="69"/>
      <c r="BK29" s="70"/>
      <c r="BL29" s="70"/>
      <c r="BM29" s="70"/>
      <c r="BN29" s="65"/>
      <c r="BO29" s="66"/>
      <c r="BP29" s="63"/>
      <c r="BQ29" s="67"/>
      <c r="BR29" s="68"/>
      <c r="BS29" s="69"/>
      <c r="BT29" s="70"/>
      <c r="BU29" s="70"/>
      <c r="BV29" s="70"/>
      <c r="BW29" s="65"/>
      <c r="BX29" s="66"/>
      <c r="BY29" s="63"/>
      <c r="BZ29" s="67"/>
      <c r="CA29" s="68"/>
      <c r="CB29" s="69"/>
      <c r="CC29" s="70"/>
      <c r="CD29" s="70"/>
      <c r="CE29" s="70"/>
      <c r="CF29" s="65"/>
      <c r="CG29" s="66"/>
      <c r="CH29" s="63"/>
      <c r="CI29" s="67"/>
      <c r="CJ29" s="68"/>
      <c r="CK29" s="69"/>
      <c r="CL29" s="70"/>
      <c r="CM29" s="70"/>
      <c r="CN29" s="70"/>
      <c r="CO29" s="71"/>
      <c r="CP29" s="68"/>
      <c r="CQ29" s="68"/>
      <c r="CR29" s="68"/>
      <c r="CS29" s="72"/>
    </row>
    <row r="30" spans="1:98">
      <c r="A30" s="19">
        <f>AB30</f>
        <v>0.4425702811245</v>
      </c>
      <c r="B30" s="39"/>
      <c r="C30" s="39"/>
      <c r="D30" s="39"/>
      <c r="E30" s="39"/>
      <c r="F30" s="39"/>
      <c r="G30" s="40" t="s">
        <v>110</v>
      </c>
      <c r="H30" s="40"/>
      <c r="I30" s="40"/>
      <c r="J30" s="190">
        <f>SUM(J6:J29)</f>
        <v>1245000</v>
      </c>
      <c r="K30" s="41">
        <f>SUM(K6:K29)</f>
        <v>571</v>
      </c>
      <c r="L30" s="41">
        <f>SUM(L6:L29)</f>
        <v>235</v>
      </c>
      <c r="M30" s="41">
        <f>SUM(M6:M29)</f>
        <v>721</v>
      </c>
      <c r="N30" s="41">
        <f>SUM(N6:N29)</f>
        <v>116</v>
      </c>
      <c r="O30" s="41">
        <f>SUM(O6:O29)</f>
        <v>0</v>
      </c>
      <c r="P30" s="41">
        <f>SUM(P6:P29)</f>
        <v>116</v>
      </c>
      <c r="Q30" s="42">
        <f>IFERROR(P30/M30,"-")</f>
        <v>0.16088765603329</v>
      </c>
      <c r="R30" s="78">
        <f>SUM(R6:R29)</f>
        <v>5</v>
      </c>
      <c r="S30" s="78">
        <f>SUM(S6:S29)</f>
        <v>39</v>
      </c>
      <c r="T30" s="42">
        <f>IFERROR(R30/P30,"-")</f>
        <v>0.043103448275862</v>
      </c>
      <c r="U30" s="184">
        <f>IFERROR(J30/P30,"-")</f>
        <v>10732.75862069</v>
      </c>
      <c r="V30" s="44">
        <f>SUM(V6:V29)</f>
        <v>15</v>
      </c>
      <c r="W30" s="42">
        <f>IFERROR(V30/P30,"-")</f>
        <v>0.12931034482759</v>
      </c>
      <c r="X30" s="190">
        <f>SUM(X6:X29)</f>
        <v>551000</v>
      </c>
      <c r="Y30" s="190">
        <f>IFERROR(X30/P30,"-")</f>
        <v>4750</v>
      </c>
      <c r="Z30" s="190">
        <f>IFERROR(X30/V30,"-")</f>
        <v>36733.333333333</v>
      </c>
      <c r="AA30" s="190">
        <f>X30-J30</f>
        <v>-694000</v>
      </c>
      <c r="AB30" s="47">
        <f>X30/J30</f>
        <v>0.4425702811245</v>
      </c>
      <c r="AC30" s="60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  <c r="CL30" s="62"/>
      <c r="CM30" s="62"/>
      <c r="CN30" s="62"/>
      <c r="CO30" s="62"/>
      <c r="CP30" s="62"/>
      <c r="CQ30" s="62"/>
      <c r="CR30" s="62"/>
      <c r="CS3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3"/>
    <mergeCell ref="J6:J13"/>
    <mergeCell ref="U6:U13"/>
    <mergeCell ref="AA6:AA13"/>
    <mergeCell ref="AB6:AB13"/>
    <mergeCell ref="A14:A21"/>
    <mergeCell ref="J14:J21"/>
    <mergeCell ref="U14:U21"/>
    <mergeCell ref="AA14:AA21"/>
    <mergeCell ref="AB14:AB21"/>
    <mergeCell ref="A22:A27"/>
    <mergeCell ref="J22:J27"/>
    <mergeCell ref="U22:U27"/>
    <mergeCell ref="AA22:AA27"/>
    <mergeCell ref="AB22:AB2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