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<sst xmlns="http://schemas.openxmlformats.org/spreadsheetml/2006/main" uniqueCount="118">
  <si>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</si>
  <si>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</si>
  <si>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</si>
  <si>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</si>
  <si>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</si>
  <si>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</si>
  <si>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</si>
  <si>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</si>
  <si>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</si>
  <si>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</si>
  <si>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</si>
  <si>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</si>
  <si>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</si>
  <si>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</si>
  <si>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</si>
  <si>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</si>
  <si>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</si>
  <si>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</si>
  <si>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</si>
  <si>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</si>
  <si>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</si>
  <si>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</si>
  <si>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</si>
  <si>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</si>
  <si>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12月</t>
  </si>
  <si>
    <t>オレンジ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</si>
  <si>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</si>
  <si>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</si>
  <si>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</si>
  <si>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</si>
  <si>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</si>
  <si>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</si>
  <si>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</si>
  <si>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</si>
  <si>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</si>
  <si>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</si>
  <si>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</si>
  <si>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</si>
  <si>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</si>
  <si>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</si>
  <si>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</si>
  <si>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</si>
  <si>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</si>
  <si>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</si>
  <si>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</si>
  <si>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</si>
  <si>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</si>
  <si>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</si>
  <si>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</si>
  <si>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</si>
  <si>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</si>
  <si>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</si>
  <si>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</si>
  <si>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</si>
  <si>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</si>
  <si>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</si>
  <si>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</si>
  <si>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</si>
  <si>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</si>
  <si>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</si>
  <si>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ks940</t>
  </si>
  <si>
    <t>コンパニオン版（黒木玲香）</t>
  </si>
  <si>
    <t>人生で一度は訪れたい出会いの老舗〇〇</t>
  </si>
  <si>
    <t>TOP</t>
  </si>
  <si>
    <t>スポーツ報知関西</t>
  </si>
  <si>
    <t>全5段つかみ4回</t>
  </si>
  <si>
    <t>ks941</t>
  </si>
  <si>
    <t>デリヘル版3（黒木玲香）</t>
  </si>
  <si>
    <t>中年の楽園好みの熟女と出会い放題</t>
  </si>
  <si>
    <t>ks942</t>
  </si>
  <si>
    <t>DVDパッケージ＿ストーリー版（黒木玲香）</t>
  </si>
  <si>
    <t>え美熟女が</t>
  </si>
  <si>
    <t>ks943</t>
  </si>
  <si>
    <t>デリヘル版2（黒木玲香）</t>
  </si>
  <si>
    <t>もう50代の熟女だけど</t>
  </si>
  <si>
    <t>ks944</t>
  </si>
  <si>
    <t>(空電共通)</t>
  </si>
  <si>
    <t>空電</t>
  </si>
  <si>
    <t>ks945</t>
  </si>
  <si>
    <t>求人版（黒木玲香）</t>
  </si>
  <si>
    <t>70歳までの出会いリクルート</t>
  </si>
  <si>
    <t>スポニチ関東</t>
  </si>
  <si>
    <t>半2段つかみ20段保証</t>
  </si>
  <si>
    <t>20段保証</t>
  </si>
  <si>
    <t>ks946</t>
  </si>
  <si>
    <t>ks947</t>
  </si>
  <si>
    <t>再婚&amp;理解者版（黒木玲香）</t>
  </si>
  <si>
    <t>再婚&amp;理解者</t>
  </si>
  <si>
    <t>ks948</t>
  </si>
  <si>
    <t>ks949</t>
  </si>
  <si>
    <t>右女3（黒木玲香）</t>
  </si>
  <si>
    <t>ks950</t>
  </si>
  <si>
    <t>ks951</t>
  </si>
  <si>
    <t>いろいろな疑問版（黒木玲香）</t>
  </si>
  <si>
    <t>登録すればわかります</t>
  </si>
  <si>
    <t>ks952</t>
  </si>
  <si>
    <t>ks953</t>
  </si>
  <si>
    <t>大正版（黒木玲香）</t>
  </si>
  <si>
    <t>ニッカン関西</t>
  </si>
  <si>
    <t>半2段つかみ10段保証</t>
  </si>
  <si>
    <t>1～10日</t>
  </si>
  <si>
    <t>ks954</t>
  </si>
  <si>
    <t>ks955</t>
  </si>
  <si>
    <t>興奮版（黒木玲香）</t>
  </si>
  <si>
    <t>11～20日</t>
  </si>
  <si>
    <t>ks956</t>
  </si>
  <si>
    <t>ks957</t>
  </si>
  <si>
    <t>旧デイリー風（黒木玲香）</t>
  </si>
  <si>
    <t>中年の男女が出会える昭和世代専門の出会い場</t>
  </si>
  <si>
    <t>21～31日</t>
  </si>
  <si>
    <t>ks958</t>
  </si>
  <si>
    <t>ks959</t>
  </si>
  <si>
    <t>新書籍版2（黒木玲香）</t>
  </si>
  <si>
    <t>70歳までの出会いお手伝い</t>
  </si>
  <si>
    <t>全5段</t>
  </si>
  <si>
    <t>12月24日(日)</t>
  </si>
  <si>
    <t>ks960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</si>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</sst>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21</v>
      </c>
      <c r="D6" s="195">
        <v>1060000</v>
      </c>
      <c r="E6" s="81">
        <v>615</v>
      </c>
      <c r="F6" s="81">
        <v>207</v>
      </c>
      <c r="G6" s="81">
        <v>807</v>
      </c>
      <c r="H6" s="91">
        <v>113</v>
      </c>
      <c r="I6" s="92">
        <v>0</v>
      </c>
      <c r="J6" s="145">
        <f>H6+I6</f>
        <v>113</v>
      </c>
      <c r="K6" s="82">
        <f>IFERROR(J6/G6,"-")</f>
        <v>0.14002478314746</v>
      </c>
      <c r="L6" s="81">
        <v>5</v>
      </c>
      <c r="M6" s="81">
        <v>31</v>
      </c>
      <c r="N6" s="82">
        <f>IFERROR(L6/J6,"-")</f>
        <v>0.044247787610619</v>
      </c>
      <c r="O6" s="83">
        <f>IFERROR(D6/J6,"-")</f>
        <v>9380.5309734513</v>
      </c>
      <c r="P6" s="84">
        <v>26</v>
      </c>
      <c r="Q6" s="82">
        <f>IFERROR(P6/J6,"-")</f>
        <v>0.23008849557522</v>
      </c>
      <c r="R6" s="200">
        <v>371000</v>
      </c>
      <c r="S6" s="201">
        <f>IFERROR(R6/J6,"-")</f>
        <v>3283.185840708</v>
      </c>
      <c r="T6" s="201">
        <f>IFERROR(R6/P6,"-")</f>
        <v>14269.230769231</v>
      </c>
      <c r="U6" s="195">
        <f>IFERROR(R6-D6,"-")</f>
        <v>-689000</v>
      </c>
      <c r="V6" s="85">
        <f>R6/D6</f>
        <v>0.35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1060000</v>
      </c>
      <c r="E9" s="41">
        <f>SUM(E6:E7)</f>
        <v>615</v>
      </c>
      <c r="F9" s="41">
        <f>SUM(F6:F7)</f>
        <v>207</v>
      </c>
      <c r="G9" s="41">
        <f>SUM(G6:G7)</f>
        <v>807</v>
      </c>
      <c r="H9" s="41">
        <f>SUM(H6:H7)</f>
        <v>113</v>
      </c>
      <c r="I9" s="41">
        <f>SUM(I6:I7)</f>
        <v>0</v>
      </c>
      <c r="J9" s="41">
        <f>SUM(J6:J7)</f>
        <v>113</v>
      </c>
      <c r="K9" s="42">
        <f>IFERROR(J9/G9,"-")</f>
        <v>0.14002478314746</v>
      </c>
      <c r="L9" s="78">
        <f>SUM(L6:L7)</f>
        <v>5</v>
      </c>
      <c r="M9" s="78">
        <f>SUM(M6:M7)</f>
        <v>31</v>
      </c>
      <c r="N9" s="42">
        <f>IFERROR(L9/J9,"-")</f>
        <v>0.044247787610619</v>
      </c>
      <c r="O9" s="43">
        <f>IFERROR(D9/J9,"-")</f>
        <v>9380.5309734513</v>
      </c>
      <c r="P9" s="44">
        <f>SUM(P6:P7)</f>
        <v>26</v>
      </c>
      <c r="Q9" s="42">
        <f>IFERROR(P9/J9,"-")</f>
        <v>0.23008849557522</v>
      </c>
      <c r="R9" s="45">
        <f>SUM(R6:R7)</f>
        <v>371000</v>
      </c>
      <c r="S9" s="45">
        <f>IFERROR(R9/J9,"-")</f>
        <v>3283.185840708</v>
      </c>
      <c r="T9" s="45">
        <f>IFERROR(R9/P9,"-")</f>
        <v>14269.230769231</v>
      </c>
      <c r="U9" s="46">
        <f>SUM(U6:U7)</f>
        <v>-689000</v>
      </c>
      <c r="V9" s="47">
        <f>IFERROR(R9/D9,"-")</f>
        <v>0.35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0.25357142857143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/>
      <c r="J6" s="188">
        <v>280000</v>
      </c>
      <c r="K6" s="81">
        <v>16</v>
      </c>
      <c r="L6" s="81">
        <v>0</v>
      </c>
      <c r="M6" s="81">
        <v>59</v>
      </c>
      <c r="N6" s="91">
        <v>2</v>
      </c>
      <c r="O6" s="92">
        <v>0</v>
      </c>
      <c r="P6" s="93">
        <f>N6+O6</f>
        <v>2</v>
      </c>
      <c r="Q6" s="82">
        <f>IFERROR(P6/M6,"-")</f>
        <v>0.033898305084746</v>
      </c>
      <c r="R6" s="81">
        <v>0</v>
      </c>
      <c r="S6" s="81">
        <v>1</v>
      </c>
      <c r="T6" s="82">
        <f>IFERROR(S6/(O6+P6),"-")</f>
        <v>0.5</v>
      </c>
      <c r="U6" s="182">
        <f>IFERROR(J6/SUM(P6:P10),"-")</f>
        <v>9333.3333333333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SUM(X6:X10)-SUM(J6:J10)</f>
        <v>-209000</v>
      </c>
      <c r="AB6" s="85">
        <f>SUM(X6:X10)/SUM(J6:J10)</f>
        <v>0.25357142857143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1</v>
      </c>
      <c r="BX6" s="127">
        <f>IF(P6=0,"",IF(BW6=0,"",(BW6/P6)))</f>
        <v>0.5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0.5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66</v>
      </c>
      <c r="C7" s="203"/>
      <c r="D7" s="203" t="s">
        <v>67</v>
      </c>
      <c r="E7" s="203" t="s">
        <v>68</v>
      </c>
      <c r="F7" s="203" t="s">
        <v>63</v>
      </c>
      <c r="G7" s="203"/>
      <c r="H7" s="90" t="s">
        <v>65</v>
      </c>
      <c r="I7" s="90"/>
      <c r="J7" s="188"/>
      <c r="K7" s="81">
        <v>14</v>
      </c>
      <c r="L7" s="81">
        <v>0</v>
      </c>
      <c r="M7" s="81">
        <v>54</v>
      </c>
      <c r="N7" s="91">
        <v>3</v>
      </c>
      <c r="O7" s="92">
        <v>0</v>
      </c>
      <c r="P7" s="93">
        <f>N7+O7</f>
        <v>3</v>
      </c>
      <c r="Q7" s="82">
        <f>IFERROR(P7/M7,"-")</f>
        <v>0.055555555555556</v>
      </c>
      <c r="R7" s="81">
        <v>0</v>
      </c>
      <c r="S7" s="81">
        <v>2</v>
      </c>
      <c r="T7" s="82">
        <f>IFERROR(S7/(O7+P7),"-")</f>
        <v>0.66666666666667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0.33333333333333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2</v>
      </c>
      <c r="BX7" s="127">
        <f>IF(P7=0,"",IF(BW7=0,"",(BW7/P7)))</f>
        <v>0.66666666666667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70</v>
      </c>
      <c r="E8" s="203" t="s">
        <v>71</v>
      </c>
      <c r="F8" s="203" t="s">
        <v>63</v>
      </c>
      <c r="G8" s="203"/>
      <c r="H8" s="90" t="s">
        <v>65</v>
      </c>
      <c r="I8" s="90"/>
      <c r="J8" s="188"/>
      <c r="K8" s="81">
        <v>11</v>
      </c>
      <c r="L8" s="81">
        <v>0</v>
      </c>
      <c r="M8" s="81">
        <v>34</v>
      </c>
      <c r="N8" s="91">
        <v>3</v>
      </c>
      <c r="O8" s="92">
        <v>0</v>
      </c>
      <c r="P8" s="93">
        <f>N8+O8</f>
        <v>3</v>
      </c>
      <c r="Q8" s="82">
        <f>IFERROR(P8/M8,"-")</f>
        <v>0.088235294117647</v>
      </c>
      <c r="R8" s="81">
        <v>0</v>
      </c>
      <c r="S8" s="81">
        <v>2</v>
      </c>
      <c r="T8" s="82">
        <f>IFERROR(S8/(O8+P8),"-")</f>
        <v>0.66666666666667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0.33333333333333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2</v>
      </c>
      <c r="BX8" s="127">
        <f>IF(P8=0,"",IF(BW8=0,"",(BW8/P8)))</f>
        <v>0.66666666666667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73</v>
      </c>
      <c r="E9" s="203" t="s">
        <v>74</v>
      </c>
      <c r="F9" s="203" t="s">
        <v>63</v>
      </c>
      <c r="G9" s="203"/>
      <c r="H9" s="90" t="s">
        <v>65</v>
      </c>
      <c r="I9" s="90"/>
      <c r="J9" s="188"/>
      <c r="K9" s="81">
        <v>11</v>
      </c>
      <c r="L9" s="81">
        <v>0</v>
      </c>
      <c r="M9" s="81">
        <v>42</v>
      </c>
      <c r="N9" s="91">
        <v>7</v>
      </c>
      <c r="O9" s="92">
        <v>0</v>
      </c>
      <c r="P9" s="93">
        <f>N9+O9</f>
        <v>7</v>
      </c>
      <c r="Q9" s="82">
        <f>IFERROR(P9/M9,"-")</f>
        <v>0.16666666666667</v>
      </c>
      <c r="R9" s="81">
        <v>0</v>
      </c>
      <c r="S9" s="81">
        <v>4</v>
      </c>
      <c r="T9" s="82">
        <f>IFERROR(S9/(O9+P9),"-")</f>
        <v>0.57142857142857</v>
      </c>
      <c r="U9" s="182"/>
      <c r="V9" s="84">
        <v>1</v>
      </c>
      <c r="W9" s="82">
        <f>IF(P9=0,"-",V9/P9)</f>
        <v>0.14285714285714</v>
      </c>
      <c r="X9" s="186">
        <v>5000</v>
      </c>
      <c r="Y9" s="187">
        <f>IFERROR(X9/P9,"-")</f>
        <v>714.28571428571</v>
      </c>
      <c r="Z9" s="187">
        <f>IFERROR(X9/V9,"-")</f>
        <v>5000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0.14285714285714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0.28571428571429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3</v>
      </c>
      <c r="BX9" s="127">
        <f>IF(P9=0,"",IF(BW9=0,"",(BW9/P9)))</f>
        <v>0.42857142857143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1</v>
      </c>
      <c r="CG9" s="134">
        <f>IF(P9=0,"",IF(CF9=0,"",(CF9/P9)))</f>
        <v>0.14285714285714</v>
      </c>
      <c r="CH9" s="135">
        <v>1</v>
      </c>
      <c r="CI9" s="136">
        <f>IFERROR(CH9/CF9,"-")</f>
        <v>1</v>
      </c>
      <c r="CJ9" s="137">
        <v>5000</v>
      </c>
      <c r="CK9" s="138">
        <f>IFERROR(CJ9/CF9,"-")</f>
        <v>5000</v>
      </c>
      <c r="CL9" s="139">
        <v>1</v>
      </c>
      <c r="CM9" s="139"/>
      <c r="CN9" s="139"/>
      <c r="CO9" s="140">
        <v>1</v>
      </c>
      <c r="CP9" s="141">
        <v>5000</v>
      </c>
      <c r="CQ9" s="141">
        <v>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75</v>
      </c>
      <c r="C10" s="203"/>
      <c r="D10" s="203" t="s">
        <v>76</v>
      </c>
      <c r="E10" s="203" t="s">
        <v>76</v>
      </c>
      <c r="F10" s="203" t="s">
        <v>77</v>
      </c>
      <c r="G10" s="203"/>
      <c r="H10" s="90"/>
      <c r="I10" s="90"/>
      <c r="J10" s="188"/>
      <c r="K10" s="81">
        <v>99</v>
      </c>
      <c r="L10" s="81">
        <v>63</v>
      </c>
      <c r="M10" s="81">
        <v>41</v>
      </c>
      <c r="N10" s="91">
        <v>15</v>
      </c>
      <c r="O10" s="92">
        <v>0</v>
      </c>
      <c r="P10" s="93">
        <f>N10+O10</f>
        <v>15</v>
      </c>
      <c r="Q10" s="82">
        <f>IFERROR(P10/M10,"-")</f>
        <v>0.36585365853659</v>
      </c>
      <c r="R10" s="81">
        <v>1</v>
      </c>
      <c r="S10" s="81">
        <v>2</v>
      </c>
      <c r="T10" s="82">
        <f>IFERROR(S10/(O10+P10),"-")</f>
        <v>0.13333333333333</v>
      </c>
      <c r="U10" s="182"/>
      <c r="V10" s="84">
        <v>6</v>
      </c>
      <c r="W10" s="82">
        <f>IF(P10=0,"-",V10/P10)</f>
        <v>0.4</v>
      </c>
      <c r="X10" s="186">
        <v>66000</v>
      </c>
      <c r="Y10" s="187">
        <f>IFERROR(X10/P10,"-")</f>
        <v>4400</v>
      </c>
      <c r="Z10" s="187">
        <f>IFERROR(X10/V10,"-")</f>
        <v>11000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4</v>
      </c>
      <c r="BO10" s="120">
        <f>IF(P10=0,"",IF(BN10=0,"",(BN10/P10)))</f>
        <v>0.26666666666667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7</v>
      </c>
      <c r="BX10" s="127">
        <f>IF(P10=0,"",IF(BW10=0,"",(BW10/P10)))</f>
        <v>0.46666666666667</v>
      </c>
      <c r="BY10" s="128">
        <v>5</v>
      </c>
      <c r="BZ10" s="129">
        <f>IFERROR(BY10/BW10,"-")</f>
        <v>0.71428571428571</v>
      </c>
      <c r="CA10" s="130">
        <v>64000</v>
      </c>
      <c r="CB10" s="131">
        <f>IFERROR(CA10/BW10,"-")</f>
        <v>9142.8571428571</v>
      </c>
      <c r="CC10" s="132">
        <v>1</v>
      </c>
      <c r="CD10" s="132">
        <v>2</v>
      </c>
      <c r="CE10" s="132">
        <v>2</v>
      </c>
      <c r="CF10" s="133">
        <v>4</v>
      </c>
      <c r="CG10" s="134">
        <f>IF(P10=0,"",IF(CF10=0,"",(CF10/P10)))</f>
        <v>0.26666666666667</v>
      </c>
      <c r="CH10" s="135">
        <v>1</v>
      </c>
      <c r="CI10" s="136">
        <f>IFERROR(CH10/CF10,"-")</f>
        <v>0.25</v>
      </c>
      <c r="CJ10" s="137">
        <v>2000</v>
      </c>
      <c r="CK10" s="138">
        <f>IFERROR(CJ10/CF10,"-")</f>
        <v>500</v>
      </c>
      <c r="CL10" s="139">
        <v>1</v>
      </c>
      <c r="CM10" s="139"/>
      <c r="CN10" s="139"/>
      <c r="CO10" s="140">
        <v>6</v>
      </c>
      <c r="CP10" s="141">
        <v>66000</v>
      </c>
      <c r="CQ10" s="141">
        <v>31000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0.1675</v>
      </c>
      <c r="B11" s="203" t="s">
        <v>78</v>
      </c>
      <c r="C11" s="203"/>
      <c r="D11" s="203" t="s">
        <v>79</v>
      </c>
      <c r="E11" s="203" t="s">
        <v>80</v>
      </c>
      <c r="F11" s="203" t="s">
        <v>63</v>
      </c>
      <c r="G11" s="203" t="s">
        <v>81</v>
      </c>
      <c r="H11" s="90" t="s">
        <v>82</v>
      </c>
      <c r="I11" s="90" t="s">
        <v>83</v>
      </c>
      <c r="J11" s="188">
        <v>400000</v>
      </c>
      <c r="K11" s="81">
        <v>24</v>
      </c>
      <c r="L11" s="81">
        <v>0</v>
      </c>
      <c r="M11" s="81">
        <v>62</v>
      </c>
      <c r="N11" s="91">
        <v>5</v>
      </c>
      <c r="O11" s="92">
        <v>0</v>
      </c>
      <c r="P11" s="93">
        <f>N11+O11</f>
        <v>5</v>
      </c>
      <c r="Q11" s="82">
        <f>IFERROR(P11/M11,"-")</f>
        <v>0.080645161290323</v>
      </c>
      <c r="R11" s="81">
        <v>0</v>
      </c>
      <c r="S11" s="81">
        <v>2</v>
      </c>
      <c r="T11" s="82">
        <f>IFERROR(S11/(O11+P11),"-")</f>
        <v>0.4</v>
      </c>
      <c r="U11" s="182">
        <f>IFERROR(J11/SUM(P11:P18),"-")</f>
        <v>8888.8888888889</v>
      </c>
      <c r="V11" s="84">
        <v>2</v>
      </c>
      <c r="W11" s="82">
        <f>IF(P11=0,"-",V11/P11)</f>
        <v>0.4</v>
      </c>
      <c r="X11" s="186">
        <v>16000</v>
      </c>
      <c r="Y11" s="187">
        <f>IFERROR(X11/P11,"-")</f>
        <v>3200</v>
      </c>
      <c r="Z11" s="187">
        <f>IFERROR(X11/V11,"-")</f>
        <v>8000</v>
      </c>
      <c r="AA11" s="188">
        <f>SUM(X11:X18)-SUM(J11:J18)</f>
        <v>-333000</v>
      </c>
      <c r="AB11" s="85">
        <f>SUM(X11:X18)/SUM(J11:J18)</f>
        <v>0.1675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2</v>
      </c>
      <c r="BO11" s="120">
        <f>IF(P11=0,"",IF(BN11=0,"",(BN11/P11)))</f>
        <v>0.4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2</v>
      </c>
      <c r="BX11" s="127">
        <f>IF(P11=0,"",IF(BW11=0,"",(BW11/P11)))</f>
        <v>0.4</v>
      </c>
      <c r="BY11" s="128">
        <v>2</v>
      </c>
      <c r="BZ11" s="129">
        <f>IFERROR(BY11/BW11,"-")</f>
        <v>1</v>
      </c>
      <c r="CA11" s="130">
        <v>16000</v>
      </c>
      <c r="CB11" s="131">
        <f>IFERROR(CA11/BW11,"-")</f>
        <v>8000</v>
      </c>
      <c r="CC11" s="132">
        <v>1</v>
      </c>
      <c r="CD11" s="132"/>
      <c r="CE11" s="132">
        <v>1</v>
      </c>
      <c r="CF11" s="133">
        <v>1</v>
      </c>
      <c r="CG11" s="134">
        <f>IF(P11=0,"",IF(CF11=0,"",(CF11/P11)))</f>
        <v>0.2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2</v>
      </c>
      <c r="CP11" s="141">
        <v>16000</v>
      </c>
      <c r="CQ11" s="141">
        <v>15000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84</v>
      </c>
      <c r="C12" s="203"/>
      <c r="D12" s="203" t="s">
        <v>79</v>
      </c>
      <c r="E12" s="203" t="s">
        <v>80</v>
      </c>
      <c r="F12" s="203" t="s">
        <v>77</v>
      </c>
      <c r="G12" s="203"/>
      <c r="H12" s="90"/>
      <c r="I12" s="90"/>
      <c r="J12" s="188"/>
      <c r="K12" s="81">
        <v>41</v>
      </c>
      <c r="L12" s="81">
        <v>29</v>
      </c>
      <c r="M12" s="81">
        <v>14</v>
      </c>
      <c r="N12" s="91">
        <v>3</v>
      </c>
      <c r="O12" s="92">
        <v>0</v>
      </c>
      <c r="P12" s="93">
        <f>N12+O12</f>
        <v>3</v>
      </c>
      <c r="Q12" s="82">
        <f>IFERROR(P12/M12,"-")</f>
        <v>0.21428571428571</v>
      </c>
      <c r="R12" s="81">
        <v>0</v>
      </c>
      <c r="S12" s="81">
        <v>0</v>
      </c>
      <c r="T12" s="82">
        <f>IFERROR(S12/(O12+P12),"-")</f>
        <v>0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1</v>
      </c>
      <c r="BO12" s="120">
        <f>IF(P12=0,"",IF(BN12=0,"",(BN12/P12)))</f>
        <v>0.33333333333333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2</v>
      </c>
      <c r="BX12" s="127">
        <f>IF(P12=0,"",IF(BW12=0,"",(BW12/P12)))</f>
        <v>0.66666666666667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 t="s">
        <v>86</v>
      </c>
      <c r="E13" s="203" t="s">
        <v>87</v>
      </c>
      <c r="F13" s="203" t="s">
        <v>63</v>
      </c>
      <c r="G13" s="203"/>
      <c r="H13" s="90" t="s">
        <v>82</v>
      </c>
      <c r="I13" s="90"/>
      <c r="J13" s="188"/>
      <c r="K13" s="81">
        <v>25</v>
      </c>
      <c r="L13" s="81">
        <v>0</v>
      </c>
      <c r="M13" s="81">
        <v>58</v>
      </c>
      <c r="N13" s="91">
        <v>6</v>
      </c>
      <c r="O13" s="92">
        <v>0</v>
      </c>
      <c r="P13" s="93">
        <f>N13+O13</f>
        <v>6</v>
      </c>
      <c r="Q13" s="82">
        <f>IFERROR(P13/M13,"-")</f>
        <v>0.10344827586207</v>
      </c>
      <c r="R13" s="81">
        <v>0</v>
      </c>
      <c r="S13" s="81">
        <v>2</v>
      </c>
      <c r="T13" s="82">
        <f>IFERROR(S13/(O13+P13),"-")</f>
        <v>0.33333333333333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0.16666666666667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3</v>
      </c>
      <c r="BO13" s="120">
        <f>IF(P13=0,"",IF(BN13=0,"",(BN13/P13)))</f>
        <v>0.5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2</v>
      </c>
      <c r="BX13" s="127">
        <f>IF(P13=0,"",IF(BW13=0,"",(BW13/P13)))</f>
        <v>0.33333333333333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88</v>
      </c>
      <c r="C14" s="203"/>
      <c r="D14" s="203" t="s">
        <v>86</v>
      </c>
      <c r="E14" s="203" t="s">
        <v>87</v>
      </c>
      <c r="F14" s="203" t="s">
        <v>77</v>
      </c>
      <c r="G14" s="203"/>
      <c r="H14" s="90"/>
      <c r="I14" s="90"/>
      <c r="J14" s="188"/>
      <c r="K14" s="81">
        <v>23</v>
      </c>
      <c r="L14" s="81">
        <v>14</v>
      </c>
      <c r="M14" s="81">
        <v>3</v>
      </c>
      <c r="N14" s="91">
        <v>1</v>
      </c>
      <c r="O14" s="92">
        <v>0</v>
      </c>
      <c r="P14" s="93">
        <f>N14+O14</f>
        <v>1</v>
      </c>
      <c r="Q14" s="82">
        <f>IFERROR(P14/M14,"-")</f>
        <v>0.33333333333333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1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89</v>
      </c>
      <c r="C15" s="203"/>
      <c r="D15" s="203" t="s">
        <v>90</v>
      </c>
      <c r="E15" s="203" t="s">
        <v>74</v>
      </c>
      <c r="F15" s="203" t="s">
        <v>63</v>
      </c>
      <c r="G15" s="203"/>
      <c r="H15" s="90" t="s">
        <v>82</v>
      </c>
      <c r="I15" s="90"/>
      <c r="J15" s="188"/>
      <c r="K15" s="81">
        <v>40</v>
      </c>
      <c r="L15" s="81">
        <v>0</v>
      </c>
      <c r="M15" s="81">
        <v>73</v>
      </c>
      <c r="N15" s="91">
        <v>9</v>
      </c>
      <c r="O15" s="92">
        <v>0</v>
      </c>
      <c r="P15" s="93">
        <f>N15+O15</f>
        <v>9</v>
      </c>
      <c r="Q15" s="82">
        <f>IFERROR(P15/M15,"-")</f>
        <v>0.12328767123288</v>
      </c>
      <c r="R15" s="81">
        <v>0</v>
      </c>
      <c r="S15" s="81">
        <v>4</v>
      </c>
      <c r="T15" s="82">
        <f>IFERROR(S15/(O15+P15),"-")</f>
        <v>0.44444444444444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0.11111111111111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5</v>
      </c>
      <c r="BO15" s="120">
        <f>IF(P15=0,"",IF(BN15=0,"",(BN15/P15)))</f>
        <v>0.55555555555556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3</v>
      </c>
      <c r="BX15" s="127">
        <f>IF(P15=0,"",IF(BW15=0,"",(BW15/P15)))</f>
        <v>0.33333333333333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91</v>
      </c>
      <c r="C16" s="203"/>
      <c r="D16" s="203" t="s">
        <v>90</v>
      </c>
      <c r="E16" s="203" t="s">
        <v>74</v>
      </c>
      <c r="F16" s="203" t="s">
        <v>77</v>
      </c>
      <c r="G16" s="203"/>
      <c r="H16" s="90"/>
      <c r="I16" s="90"/>
      <c r="J16" s="188"/>
      <c r="K16" s="81">
        <v>34</v>
      </c>
      <c r="L16" s="81">
        <v>26</v>
      </c>
      <c r="M16" s="81">
        <v>15</v>
      </c>
      <c r="N16" s="91">
        <v>9</v>
      </c>
      <c r="O16" s="92">
        <v>0</v>
      </c>
      <c r="P16" s="93">
        <f>N16+O16</f>
        <v>9</v>
      </c>
      <c r="Q16" s="82">
        <f>IFERROR(P16/M16,"-")</f>
        <v>0.6</v>
      </c>
      <c r="R16" s="81">
        <v>0</v>
      </c>
      <c r="S16" s="81">
        <v>1</v>
      </c>
      <c r="T16" s="82">
        <f>IFERROR(S16/(O16+P16),"-")</f>
        <v>0.11111111111111</v>
      </c>
      <c r="U16" s="182"/>
      <c r="V16" s="84">
        <v>1</v>
      </c>
      <c r="W16" s="82">
        <f>IF(P16=0,"-",V16/P16)</f>
        <v>0.11111111111111</v>
      </c>
      <c r="X16" s="186">
        <v>15000</v>
      </c>
      <c r="Y16" s="187">
        <f>IFERROR(X16/P16,"-")</f>
        <v>1666.6666666667</v>
      </c>
      <c r="Z16" s="187">
        <f>IFERROR(X16/V16,"-")</f>
        <v>15000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1</v>
      </c>
      <c r="BO16" s="120">
        <f>IF(P16=0,"",IF(BN16=0,"",(BN16/P16)))</f>
        <v>0.11111111111111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7</v>
      </c>
      <c r="BX16" s="127">
        <f>IF(P16=0,"",IF(BW16=0,"",(BW16/P16)))</f>
        <v>0.77777777777778</v>
      </c>
      <c r="BY16" s="128">
        <v>1</v>
      </c>
      <c r="BZ16" s="129">
        <f>IFERROR(BY16/BW16,"-")</f>
        <v>0.14285714285714</v>
      </c>
      <c r="CA16" s="130">
        <v>15000</v>
      </c>
      <c r="CB16" s="131">
        <f>IFERROR(CA16/BW16,"-")</f>
        <v>2142.8571428571</v>
      </c>
      <c r="CC16" s="132"/>
      <c r="CD16" s="132"/>
      <c r="CE16" s="132">
        <v>1</v>
      </c>
      <c r="CF16" s="133">
        <v>1</v>
      </c>
      <c r="CG16" s="134">
        <f>IF(P16=0,"",IF(CF16=0,"",(CF16/P16)))</f>
        <v>0.11111111111111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1</v>
      </c>
      <c r="CP16" s="141">
        <v>15000</v>
      </c>
      <c r="CQ16" s="141">
        <v>15000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92</v>
      </c>
      <c r="C17" s="203"/>
      <c r="D17" s="203" t="s">
        <v>93</v>
      </c>
      <c r="E17" s="203" t="s">
        <v>94</v>
      </c>
      <c r="F17" s="203" t="s">
        <v>63</v>
      </c>
      <c r="G17" s="203"/>
      <c r="H17" s="90" t="s">
        <v>82</v>
      </c>
      <c r="I17" s="90"/>
      <c r="J17" s="188"/>
      <c r="K17" s="81">
        <v>98</v>
      </c>
      <c r="L17" s="81">
        <v>0</v>
      </c>
      <c r="M17" s="81">
        <v>89</v>
      </c>
      <c r="N17" s="91">
        <v>8</v>
      </c>
      <c r="O17" s="92">
        <v>0</v>
      </c>
      <c r="P17" s="93">
        <f>N17+O17</f>
        <v>8</v>
      </c>
      <c r="Q17" s="82">
        <f>IFERROR(P17/M17,"-")</f>
        <v>0.089887640449438</v>
      </c>
      <c r="R17" s="81">
        <v>0</v>
      </c>
      <c r="S17" s="81">
        <v>2</v>
      </c>
      <c r="T17" s="82">
        <f>IFERROR(S17/(O17+P17),"-")</f>
        <v>0.25</v>
      </c>
      <c r="U17" s="182"/>
      <c r="V17" s="84">
        <v>2</v>
      </c>
      <c r="W17" s="82">
        <f>IF(P17=0,"-",V17/P17)</f>
        <v>0.25</v>
      </c>
      <c r="X17" s="186">
        <v>8000</v>
      </c>
      <c r="Y17" s="187">
        <f>IFERROR(X17/P17,"-")</f>
        <v>1000</v>
      </c>
      <c r="Z17" s="187">
        <f>IFERROR(X17/V17,"-")</f>
        <v>4000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5</v>
      </c>
      <c r="BO17" s="120">
        <f>IF(P17=0,"",IF(BN17=0,"",(BN17/P17)))</f>
        <v>0.625</v>
      </c>
      <c r="BP17" s="121">
        <v>1</v>
      </c>
      <c r="BQ17" s="122">
        <f>IFERROR(BP17/BN17,"-")</f>
        <v>0.2</v>
      </c>
      <c r="BR17" s="123">
        <v>2000</v>
      </c>
      <c r="BS17" s="124">
        <f>IFERROR(BR17/BN17,"-")</f>
        <v>400</v>
      </c>
      <c r="BT17" s="125"/>
      <c r="BU17" s="125">
        <v>1</v>
      </c>
      <c r="BV17" s="125"/>
      <c r="BW17" s="126">
        <v>3</v>
      </c>
      <c r="BX17" s="127">
        <f>IF(P17=0,"",IF(BW17=0,"",(BW17/P17)))</f>
        <v>0.375</v>
      </c>
      <c r="BY17" s="128">
        <v>1</v>
      </c>
      <c r="BZ17" s="129">
        <f>IFERROR(BY17/BW17,"-")</f>
        <v>0.33333333333333</v>
      </c>
      <c r="CA17" s="130">
        <v>6000</v>
      </c>
      <c r="CB17" s="131">
        <f>IFERROR(CA17/BW17,"-")</f>
        <v>2000</v>
      </c>
      <c r="CC17" s="132"/>
      <c r="CD17" s="132">
        <v>1</v>
      </c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8000</v>
      </c>
      <c r="CQ17" s="141">
        <v>6000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95</v>
      </c>
      <c r="C18" s="203"/>
      <c r="D18" s="203" t="s">
        <v>93</v>
      </c>
      <c r="E18" s="203" t="s">
        <v>94</v>
      </c>
      <c r="F18" s="203" t="s">
        <v>77</v>
      </c>
      <c r="G18" s="203"/>
      <c r="H18" s="90"/>
      <c r="I18" s="90"/>
      <c r="J18" s="188"/>
      <c r="K18" s="81">
        <v>22</v>
      </c>
      <c r="L18" s="81">
        <v>17</v>
      </c>
      <c r="M18" s="81">
        <v>15</v>
      </c>
      <c r="N18" s="91">
        <v>4</v>
      </c>
      <c r="O18" s="92">
        <v>0</v>
      </c>
      <c r="P18" s="93">
        <f>N18+O18</f>
        <v>4</v>
      </c>
      <c r="Q18" s="82">
        <f>IFERROR(P18/M18,"-")</f>
        <v>0.26666666666667</v>
      </c>
      <c r="R18" s="81">
        <v>1</v>
      </c>
      <c r="S18" s="81">
        <v>0</v>
      </c>
      <c r="T18" s="82">
        <f>IFERROR(S18/(O18+P18),"-")</f>
        <v>0</v>
      </c>
      <c r="U18" s="182"/>
      <c r="V18" s="84">
        <v>2</v>
      </c>
      <c r="W18" s="82">
        <f>IF(P18=0,"-",V18/P18)</f>
        <v>0.5</v>
      </c>
      <c r="X18" s="186">
        <v>28000</v>
      </c>
      <c r="Y18" s="187">
        <f>IFERROR(X18/P18,"-")</f>
        <v>7000</v>
      </c>
      <c r="Z18" s="187">
        <f>IFERROR(X18/V18,"-")</f>
        <v>14000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3</v>
      </c>
      <c r="BO18" s="120">
        <f>IF(P18=0,"",IF(BN18=0,"",(BN18/P18)))</f>
        <v>0.75</v>
      </c>
      <c r="BP18" s="121">
        <v>2</v>
      </c>
      <c r="BQ18" s="122">
        <f>IFERROR(BP18/BN18,"-")</f>
        <v>0.66666666666667</v>
      </c>
      <c r="BR18" s="123">
        <v>28000</v>
      </c>
      <c r="BS18" s="124">
        <f>IFERROR(BR18/BN18,"-")</f>
        <v>9333.3333333333</v>
      </c>
      <c r="BT18" s="125"/>
      <c r="BU18" s="125"/>
      <c r="BV18" s="125">
        <v>2</v>
      </c>
      <c r="BW18" s="126">
        <v>1</v>
      </c>
      <c r="BX18" s="127">
        <f>IF(P18=0,"",IF(BW18=0,"",(BW18/P18)))</f>
        <v>0.25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2</v>
      </c>
      <c r="CP18" s="141">
        <v>28000</v>
      </c>
      <c r="CQ18" s="141">
        <v>19000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0.82307692307692</v>
      </c>
      <c r="B19" s="203" t="s">
        <v>96</v>
      </c>
      <c r="C19" s="203"/>
      <c r="D19" s="203" t="s">
        <v>97</v>
      </c>
      <c r="E19" s="203" t="s">
        <v>80</v>
      </c>
      <c r="F19" s="203" t="s">
        <v>63</v>
      </c>
      <c r="G19" s="203" t="s">
        <v>98</v>
      </c>
      <c r="H19" s="90" t="s">
        <v>99</v>
      </c>
      <c r="I19" s="90" t="s">
        <v>100</v>
      </c>
      <c r="J19" s="188">
        <v>260000</v>
      </c>
      <c r="K19" s="81">
        <v>24</v>
      </c>
      <c r="L19" s="81">
        <v>0</v>
      </c>
      <c r="M19" s="81">
        <v>59</v>
      </c>
      <c r="N19" s="91">
        <v>5</v>
      </c>
      <c r="O19" s="92">
        <v>0</v>
      </c>
      <c r="P19" s="93">
        <f>N19+O19</f>
        <v>5</v>
      </c>
      <c r="Q19" s="82">
        <f>IFERROR(P19/M19,"-")</f>
        <v>0.084745762711864</v>
      </c>
      <c r="R19" s="81">
        <v>0</v>
      </c>
      <c r="S19" s="81">
        <v>0</v>
      </c>
      <c r="T19" s="82">
        <f>IFERROR(S19/(O19+P19),"-")</f>
        <v>0</v>
      </c>
      <c r="U19" s="182">
        <f>IFERROR(J19/SUM(P19:P24),"-")</f>
        <v>8666.6666666667</v>
      </c>
      <c r="V19" s="84">
        <v>2</v>
      </c>
      <c r="W19" s="82">
        <f>IF(P19=0,"-",V19/P19)</f>
        <v>0.4</v>
      </c>
      <c r="X19" s="186">
        <v>5000</v>
      </c>
      <c r="Y19" s="187">
        <f>IFERROR(X19/P19,"-")</f>
        <v>1000</v>
      </c>
      <c r="Z19" s="187">
        <f>IFERROR(X19/V19,"-")</f>
        <v>2500</v>
      </c>
      <c r="AA19" s="188">
        <f>SUM(X19:X24)-SUM(J19:J24)</f>
        <v>-46000</v>
      </c>
      <c r="AB19" s="85">
        <f>SUM(X19:X24)/SUM(J19:J24)</f>
        <v>0.82307692307692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0.2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1</v>
      </c>
      <c r="BO19" s="120">
        <f>IF(P19=0,"",IF(BN19=0,"",(BN19/P19)))</f>
        <v>0.2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2</v>
      </c>
      <c r="BX19" s="127">
        <f>IF(P19=0,"",IF(BW19=0,"",(BW19/P19)))</f>
        <v>0.4</v>
      </c>
      <c r="BY19" s="128">
        <v>1</v>
      </c>
      <c r="BZ19" s="129">
        <f>IFERROR(BY19/BW19,"-")</f>
        <v>0.5</v>
      </c>
      <c r="CA19" s="130">
        <v>2000</v>
      </c>
      <c r="CB19" s="131">
        <f>IFERROR(CA19/BW19,"-")</f>
        <v>1000</v>
      </c>
      <c r="CC19" s="132">
        <v>1</v>
      </c>
      <c r="CD19" s="132"/>
      <c r="CE19" s="132"/>
      <c r="CF19" s="133">
        <v>1</v>
      </c>
      <c r="CG19" s="134">
        <f>IF(P19=0,"",IF(CF19=0,"",(CF19/P19)))</f>
        <v>0.2</v>
      </c>
      <c r="CH19" s="135">
        <v>1</v>
      </c>
      <c r="CI19" s="136">
        <f>IFERROR(CH19/CF19,"-")</f>
        <v>1</v>
      </c>
      <c r="CJ19" s="137">
        <v>3000</v>
      </c>
      <c r="CK19" s="138">
        <f>IFERROR(CJ19/CF19,"-")</f>
        <v>3000</v>
      </c>
      <c r="CL19" s="139">
        <v>1</v>
      </c>
      <c r="CM19" s="139"/>
      <c r="CN19" s="139"/>
      <c r="CO19" s="140">
        <v>2</v>
      </c>
      <c r="CP19" s="141">
        <v>5000</v>
      </c>
      <c r="CQ19" s="141">
        <v>3000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101</v>
      </c>
      <c r="C20" s="203"/>
      <c r="D20" s="203" t="s">
        <v>97</v>
      </c>
      <c r="E20" s="203" t="s">
        <v>80</v>
      </c>
      <c r="F20" s="203" t="s">
        <v>77</v>
      </c>
      <c r="G20" s="203"/>
      <c r="H20" s="90"/>
      <c r="I20" s="90"/>
      <c r="J20" s="188"/>
      <c r="K20" s="81">
        <v>15</v>
      </c>
      <c r="L20" s="81">
        <v>12</v>
      </c>
      <c r="M20" s="81">
        <v>2</v>
      </c>
      <c r="N20" s="91">
        <v>3</v>
      </c>
      <c r="O20" s="92">
        <v>0</v>
      </c>
      <c r="P20" s="93">
        <f>N20+O20</f>
        <v>3</v>
      </c>
      <c r="Q20" s="82">
        <f>IFERROR(P20/M20,"-")</f>
        <v>1.5</v>
      </c>
      <c r="R20" s="81">
        <v>2</v>
      </c>
      <c r="S20" s="81">
        <v>0</v>
      </c>
      <c r="T20" s="82">
        <f>IFERROR(S20/(O20+P20),"-")</f>
        <v>0</v>
      </c>
      <c r="U20" s="182"/>
      <c r="V20" s="84">
        <v>2</v>
      </c>
      <c r="W20" s="82">
        <f>IF(P20=0,"-",V20/P20)</f>
        <v>0.66666666666667</v>
      </c>
      <c r="X20" s="186">
        <v>53000</v>
      </c>
      <c r="Y20" s="187">
        <f>IFERROR(X20/P20,"-")</f>
        <v>17666.666666667</v>
      </c>
      <c r="Z20" s="187">
        <f>IFERROR(X20/V20,"-")</f>
        <v>26500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0.33333333333333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>
        <v>1</v>
      </c>
      <c r="BX20" s="127">
        <f>IF(P20=0,"",IF(BW20=0,"",(BW20/P20)))</f>
        <v>0.33333333333333</v>
      </c>
      <c r="BY20" s="128">
        <v>1</v>
      </c>
      <c r="BZ20" s="129">
        <f>IFERROR(BY20/BW20,"-")</f>
        <v>1</v>
      </c>
      <c r="CA20" s="130">
        <v>45000</v>
      </c>
      <c r="CB20" s="131">
        <f>IFERROR(CA20/BW20,"-")</f>
        <v>45000</v>
      </c>
      <c r="CC20" s="132"/>
      <c r="CD20" s="132"/>
      <c r="CE20" s="132">
        <v>1</v>
      </c>
      <c r="CF20" s="133">
        <v>1</v>
      </c>
      <c r="CG20" s="134">
        <f>IF(P20=0,"",IF(CF20=0,"",(CF20/P20)))</f>
        <v>0.33333333333333</v>
      </c>
      <c r="CH20" s="135">
        <v>1</v>
      </c>
      <c r="CI20" s="136">
        <f>IFERROR(CH20/CF20,"-")</f>
        <v>1</v>
      </c>
      <c r="CJ20" s="137">
        <v>8000</v>
      </c>
      <c r="CK20" s="138">
        <f>IFERROR(CJ20/CF20,"-")</f>
        <v>8000</v>
      </c>
      <c r="CL20" s="139"/>
      <c r="CM20" s="139">
        <v>1</v>
      </c>
      <c r="CN20" s="139"/>
      <c r="CO20" s="140">
        <v>2</v>
      </c>
      <c r="CP20" s="141">
        <v>53000</v>
      </c>
      <c r="CQ20" s="141">
        <v>45000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102</v>
      </c>
      <c r="C21" s="203"/>
      <c r="D21" s="203" t="s">
        <v>103</v>
      </c>
      <c r="E21" s="203" t="s">
        <v>80</v>
      </c>
      <c r="F21" s="203" t="s">
        <v>63</v>
      </c>
      <c r="G21" s="203"/>
      <c r="H21" s="90" t="s">
        <v>99</v>
      </c>
      <c r="I21" s="90" t="s">
        <v>104</v>
      </c>
      <c r="J21" s="188"/>
      <c r="K21" s="81">
        <v>9</v>
      </c>
      <c r="L21" s="81">
        <v>0</v>
      </c>
      <c r="M21" s="81">
        <v>49</v>
      </c>
      <c r="N21" s="91">
        <v>4</v>
      </c>
      <c r="O21" s="92">
        <v>0</v>
      </c>
      <c r="P21" s="93">
        <f>N21+O21</f>
        <v>4</v>
      </c>
      <c r="Q21" s="82">
        <f>IFERROR(P21/M21,"-")</f>
        <v>0.081632653061224</v>
      </c>
      <c r="R21" s="81">
        <v>0</v>
      </c>
      <c r="S21" s="81">
        <v>1</v>
      </c>
      <c r="T21" s="82">
        <f>IFERROR(S21/(O21+P21),"-")</f>
        <v>0.25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>
        <v>1</v>
      </c>
      <c r="AN21" s="101">
        <f>IF(P21=0,"",IF(AM21=0,"",(AM21/P21)))</f>
        <v>0.25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0.25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1</v>
      </c>
      <c r="BX21" s="127">
        <f>IF(P21=0,"",IF(BW21=0,"",(BW21/P21)))</f>
        <v>0.25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>
        <v>1</v>
      </c>
      <c r="CG21" s="134">
        <f>IF(P21=0,"",IF(CF21=0,"",(CF21/P21)))</f>
        <v>0.25</v>
      </c>
      <c r="CH21" s="135"/>
      <c r="CI21" s="136">
        <f>IFERROR(CH21/CF21,"-")</f>
        <v>0</v>
      </c>
      <c r="CJ21" s="137"/>
      <c r="CK21" s="138">
        <f>IFERROR(CJ21/CF21,"-")</f>
        <v>0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105</v>
      </c>
      <c r="C22" s="203"/>
      <c r="D22" s="203" t="s">
        <v>103</v>
      </c>
      <c r="E22" s="203" t="s">
        <v>80</v>
      </c>
      <c r="F22" s="203" t="s">
        <v>77</v>
      </c>
      <c r="G22" s="203"/>
      <c r="H22" s="90"/>
      <c r="I22" s="90"/>
      <c r="J22" s="188"/>
      <c r="K22" s="81">
        <v>33</v>
      </c>
      <c r="L22" s="81">
        <v>23</v>
      </c>
      <c r="M22" s="81">
        <v>6</v>
      </c>
      <c r="N22" s="91">
        <v>7</v>
      </c>
      <c r="O22" s="92">
        <v>0</v>
      </c>
      <c r="P22" s="93">
        <f>N22+O22</f>
        <v>7</v>
      </c>
      <c r="Q22" s="82">
        <f>IFERROR(P22/M22,"-")</f>
        <v>1.1666666666667</v>
      </c>
      <c r="R22" s="81">
        <v>0</v>
      </c>
      <c r="S22" s="81">
        <v>1</v>
      </c>
      <c r="T22" s="82">
        <f>IFERROR(S22/(O22+P22),"-")</f>
        <v>0.14285714285714</v>
      </c>
      <c r="U22" s="182"/>
      <c r="V22" s="84">
        <v>2</v>
      </c>
      <c r="W22" s="82">
        <f>IF(P22=0,"-",V22/P22)</f>
        <v>0.28571428571429</v>
      </c>
      <c r="X22" s="186">
        <v>35000</v>
      </c>
      <c r="Y22" s="187">
        <f>IFERROR(X22/P22,"-")</f>
        <v>5000</v>
      </c>
      <c r="Z22" s="187">
        <f>IFERROR(X22/V22,"-")</f>
        <v>17500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0.14285714285714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2</v>
      </c>
      <c r="BO22" s="120">
        <f>IF(P22=0,"",IF(BN22=0,"",(BN22/P22)))</f>
        <v>0.28571428571429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2</v>
      </c>
      <c r="BX22" s="127">
        <f>IF(P22=0,"",IF(BW22=0,"",(BW22/P22)))</f>
        <v>0.28571428571429</v>
      </c>
      <c r="BY22" s="128">
        <v>1</v>
      </c>
      <c r="BZ22" s="129">
        <f>IFERROR(BY22/BW22,"-")</f>
        <v>0.5</v>
      </c>
      <c r="CA22" s="130">
        <v>5000</v>
      </c>
      <c r="CB22" s="131">
        <f>IFERROR(CA22/BW22,"-")</f>
        <v>2500</v>
      </c>
      <c r="CC22" s="132">
        <v>1</v>
      </c>
      <c r="CD22" s="132"/>
      <c r="CE22" s="132"/>
      <c r="CF22" s="133">
        <v>2</v>
      </c>
      <c r="CG22" s="134">
        <f>IF(P22=0,"",IF(CF22=0,"",(CF22/P22)))</f>
        <v>0.28571428571429</v>
      </c>
      <c r="CH22" s="135">
        <v>1</v>
      </c>
      <c r="CI22" s="136">
        <f>IFERROR(CH22/CF22,"-")</f>
        <v>0.5</v>
      </c>
      <c r="CJ22" s="137">
        <v>30000</v>
      </c>
      <c r="CK22" s="138">
        <f>IFERROR(CJ22/CF22,"-")</f>
        <v>15000</v>
      </c>
      <c r="CL22" s="139"/>
      <c r="CM22" s="139"/>
      <c r="CN22" s="139">
        <v>1</v>
      </c>
      <c r="CO22" s="140">
        <v>2</v>
      </c>
      <c r="CP22" s="141">
        <v>35000</v>
      </c>
      <c r="CQ22" s="141">
        <v>30000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106</v>
      </c>
      <c r="C23" s="203"/>
      <c r="D23" s="203" t="s">
        <v>107</v>
      </c>
      <c r="E23" s="203" t="s">
        <v>108</v>
      </c>
      <c r="F23" s="203" t="s">
        <v>63</v>
      </c>
      <c r="G23" s="203"/>
      <c r="H23" s="90" t="s">
        <v>99</v>
      </c>
      <c r="I23" s="90" t="s">
        <v>109</v>
      </c>
      <c r="J23" s="188"/>
      <c r="K23" s="81">
        <v>23</v>
      </c>
      <c r="L23" s="81">
        <v>0</v>
      </c>
      <c r="M23" s="81">
        <v>78</v>
      </c>
      <c r="N23" s="91">
        <v>8</v>
      </c>
      <c r="O23" s="92">
        <v>0</v>
      </c>
      <c r="P23" s="93">
        <f>N23+O23</f>
        <v>8</v>
      </c>
      <c r="Q23" s="82">
        <f>IFERROR(P23/M23,"-")</f>
        <v>0.1025641025641</v>
      </c>
      <c r="R23" s="81">
        <v>1</v>
      </c>
      <c r="S23" s="81">
        <v>4</v>
      </c>
      <c r="T23" s="82">
        <f>IFERROR(S23/(O23+P23),"-")</f>
        <v>0.5</v>
      </c>
      <c r="U23" s="182"/>
      <c r="V23" s="84">
        <v>2</v>
      </c>
      <c r="W23" s="82">
        <f>IF(P23=0,"-",V23/P23)</f>
        <v>0.25</v>
      </c>
      <c r="X23" s="186">
        <v>8000</v>
      </c>
      <c r="Y23" s="187">
        <f>IFERROR(X23/P23,"-")</f>
        <v>1000</v>
      </c>
      <c r="Z23" s="187">
        <f>IFERROR(X23/V23,"-")</f>
        <v>4000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0.125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3</v>
      </c>
      <c r="BO23" s="120">
        <f>IF(P23=0,"",IF(BN23=0,"",(BN23/P23)))</f>
        <v>0.375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4</v>
      </c>
      <c r="BX23" s="127">
        <f>IF(P23=0,"",IF(BW23=0,"",(BW23/P23)))</f>
        <v>0.5</v>
      </c>
      <c r="BY23" s="128">
        <v>2</v>
      </c>
      <c r="BZ23" s="129">
        <f>IFERROR(BY23/BW23,"-")</f>
        <v>0.5</v>
      </c>
      <c r="CA23" s="130">
        <v>8000</v>
      </c>
      <c r="CB23" s="131">
        <f>IFERROR(CA23/BW23,"-")</f>
        <v>2000</v>
      </c>
      <c r="CC23" s="132">
        <v>2</v>
      </c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2</v>
      </c>
      <c r="CP23" s="141">
        <v>8000</v>
      </c>
      <c r="CQ23" s="141">
        <v>5000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110</v>
      </c>
      <c r="C24" s="203"/>
      <c r="D24" s="203" t="s">
        <v>107</v>
      </c>
      <c r="E24" s="203" t="s">
        <v>108</v>
      </c>
      <c r="F24" s="203" t="s">
        <v>77</v>
      </c>
      <c r="G24" s="203"/>
      <c r="H24" s="90"/>
      <c r="I24" s="90"/>
      <c r="J24" s="188"/>
      <c r="K24" s="81">
        <v>13</v>
      </c>
      <c r="L24" s="81">
        <v>10</v>
      </c>
      <c r="M24" s="81">
        <v>5</v>
      </c>
      <c r="N24" s="91">
        <v>3</v>
      </c>
      <c r="O24" s="92">
        <v>0</v>
      </c>
      <c r="P24" s="93">
        <f>N24+O24</f>
        <v>3</v>
      </c>
      <c r="Q24" s="82">
        <f>IFERROR(P24/M24,"-")</f>
        <v>0.6</v>
      </c>
      <c r="R24" s="81">
        <v>0</v>
      </c>
      <c r="S24" s="81">
        <v>1</v>
      </c>
      <c r="T24" s="82">
        <f>IFERROR(S24/(O24+P24),"-")</f>
        <v>0.33333333333333</v>
      </c>
      <c r="U24" s="182"/>
      <c r="V24" s="84">
        <v>1</v>
      </c>
      <c r="W24" s="82">
        <f>IF(P24=0,"-",V24/P24)</f>
        <v>0.33333333333333</v>
      </c>
      <c r="X24" s="186">
        <v>113000</v>
      </c>
      <c r="Y24" s="187">
        <f>IFERROR(X24/P24,"-")</f>
        <v>37666.666666667</v>
      </c>
      <c r="Z24" s="187">
        <f>IFERROR(X24/V24,"-")</f>
        <v>113000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2</v>
      </c>
      <c r="BO24" s="120">
        <f>IF(P24=0,"",IF(BN24=0,"",(BN24/P24)))</f>
        <v>0.66666666666667</v>
      </c>
      <c r="BP24" s="121">
        <v>1</v>
      </c>
      <c r="BQ24" s="122">
        <f>IFERROR(BP24/BN24,"-")</f>
        <v>0.5</v>
      </c>
      <c r="BR24" s="123">
        <v>113000</v>
      </c>
      <c r="BS24" s="124">
        <f>IFERROR(BR24/BN24,"-")</f>
        <v>56500</v>
      </c>
      <c r="BT24" s="125"/>
      <c r="BU24" s="125"/>
      <c r="BV24" s="125">
        <v>1</v>
      </c>
      <c r="BW24" s="126">
        <v>1</v>
      </c>
      <c r="BX24" s="127">
        <f>IF(P24=0,"",IF(BW24=0,"",(BW24/P24)))</f>
        <v>0.33333333333333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113000</v>
      </c>
      <c r="CQ24" s="141">
        <v>113000</v>
      </c>
      <c r="CR24" s="141"/>
      <c r="CS24" s="142" t="str">
        <f>IF(AND(CQ24=0,CR24=0),"",IF(AND(CQ24&lt;=100000,CR24&lt;=100000),"",IF(CQ24/CP24&gt;0.7,"男高",IF(CR24/CP24&gt;0.7,"女高",""))))</f>
        <v>男高</v>
      </c>
    </row>
    <row r="25" spans="1:98">
      <c r="A25" s="80">
        <f>AB25</f>
        <v>0.15833333333333</v>
      </c>
      <c r="B25" s="203" t="s">
        <v>111</v>
      </c>
      <c r="C25" s="203"/>
      <c r="D25" s="203" t="s">
        <v>112</v>
      </c>
      <c r="E25" s="203" t="s">
        <v>113</v>
      </c>
      <c r="F25" s="203" t="s">
        <v>63</v>
      </c>
      <c r="G25" s="203" t="s">
        <v>81</v>
      </c>
      <c r="H25" s="90" t="s">
        <v>114</v>
      </c>
      <c r="I25" s="204" t="s">
        <v>115</v>
      </c>
      <c r="J25" s="188">
        <v>120000</v>
      </c>
      <c r="K25" s="81">
        <v>23</v>
      </c>
      <c r="L25" s="81">
        <v>0</v>
      </c>
      <c r="M25" s="81">
        <v>47</v>
      </c>
      <c r="N25" s="91">
        <v>5</v>
      </c>
      <c r="O25" s="92">
        <v>0</v>
      </c>
      <c r="P25" s="93">
        <f>N25+O25</f>
        <v>5</v>
      </c>
      <c r="Q25" s="82">
        <f>IFERROR(P25/M25,"-")</f>
        <v>0.1063829787234</v>
      </c>
      <c r="R25" s="81">
        <v>0</v>
      </c>
      <c r="S25" s="81">
        <v>2</v>
      </c>
      <c r="T25" s="82">
        <f>IFERROR(S25/(O25+P25),"-")</f>
        <v>0.4</v>
      </c>
      <c r="U25" s="182">
        <f>IFERROR(J25/SUM(P25:P26),"-")</f>
        <v>15000</v>
      </c>
      <c r="V25" s="84">
        <v>2</v>
      </c>
      <c r="W25" s="82">
        <f>IF(P25=0,"-",V25/P25)</f>
        <v>0.4</v>
      </c>
      <c r="X25" s="186">
        <v>14000</v>
      </c>
      <c r="Y25" s="187">
        <f>IFERROR(X25/P25,"-")</f>
        <v>2800</v>
      </c>
      <c r="Z25" s="187">
        <f>IFERROR(X25/V25,"-")</f>
        <v>7000</v>
      </c>
      <c r="AA25" s="188">
        <f>SUM(X25:X26)-SUM(J25:J26)</f>
        <v>-101000</v>
      </c>
      <c r="AB25" s="85">
        <f>SUM(X25:X26)/SUM(J25:J26)</f>
        <v>0.15833333333333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0.2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2</v>
      </c>
      <c r="BO25" s="120">
        <f>IF(P25=0,"",IF(BN25=0,"",(BN25/P25)))</f>
        <v>0.4</v>
      </c>
      <c r="BP25" s="121">
        <v>1</v>
      </c>
      <c r="BQ25" s="122">
        <f>IFERROR(BP25/BN25,"-")</f>
        <v>0.5</v>
      </c>
      <c r="BR25" s="123">
        <v>8000</v>
      </c>
      <c r="BS25" s="124">
        <f>IFERROR(BR25/BN25,"-")</f>
        <v>4000</v>
      </c>
      <c r="BT25" s="125"/>
      <c r="BU25" s="125"/>
      <c r="BV25" s="125">
        <v>1</v>
      </c>
      <c r="BW25" s="126">
        <v>1</v>
      </c>
      <c r="BX25" s="127">
        <f>IF(P25=0,"",IF(BW25=0,"",(BW25/P25)))</f>
        <v>0.2</v>
      </c>
      <c r="BY25" s="128">
        <v>1</v>
      </c>
      <c r="BZ25" s="129">
        <f>IFERROR(BY25/BW25,"-")</f>
        <v>1</v>
      </c>
      <c r="CA25" s="130">
        <v>6000</v>
      </c>
      <c r="CB25" s="131">
        <f>IFERROR(CA25/BW25,"-")</f>
        <v>6000</v>
      </c>
      <c r="CC25" s="132"/>
      <c r="CD25" s="132">
        <v>1</v>
      </c>
      <c r="CE25" s="132"/>
      <c r="CF25" s="133">
        <v>1</v>
      </c>
      <c r="CG25" s="134">
        <f>IF(P25=0,"",IF(CF25=0,"",(CF25/P25)))</f>
        <v>0.2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2</v>
      </c>
      <c r="CP25" s="141">
        <v>14000</v>
      </c>
      <c r="CQ25" s="141">
        <v>8000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116</v>
      </c>
      <c r="C26" s="203"/>
      <c r="D26" s="203" t="s">
        <v>112</v>
      </c>
      <c r="E26" s="203" t="s">
        <v>113</v>
      </c>
      <c r="F26" s="203" t="s">
        <v>77</v>
      </c>
      <c r="G26" s="203"/>
      <c r="H26" s="90"/>
      <c r="I26" s="90"/>
      <c r="J26" s="188"/>
      <c r="K26" s="81">
        <v>17</v>
      </c>
      <c r="L26" s="81">
        <v>13</v>
      </c>
      <c r="M26" s="81">
        <v>2</v>
      </c>
      <c r="N26" s="91">
        <v>3</v>
      </c>
      <c r="O26" s="92">
        <v>0</v>
      </c>
      <c r="P26" s="93">
        <f>N26+O26</f>
        <v>3</v>
      </c>
      <c r="Q26" s="82">
        <f>IFERROR(P26/M26,"-")</f>
        <v>1.5</v>
      </c>
      <c r="R26" s="81">
        <v>0</v>
      </c>
      <c r="S26" s="81">
        <v>0</v>
      </c>
      <c r="T26" s="82">
        <f>IFERROR(S26/(O26+P26),"-")</f>
        <v>0</v>
      </c>
      <c r="U26" s="182"/>
      <c r="V26" s="84">
        <v>1</v>
      </c>
      <c r="W26" s="82">
        <f>IF(P26=0,"-",V26/P26)</f>
        <v>0.33333333333333</v>
      </c>
      <c r="X26" s="186">
        <v>5000</v>
      </c>
      <c r="Y26" s="187">
        <f>IFERROR(X26/P26,"-")</f>
        <v>1666.6666666667</v>
      </c>
      <c r="Z26" s="187">
        <f>IFERROR(X26/V26,"-")</f>
        <v>5000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1</v>
      </c>
      <c r="BO26" s="120">
        <f>IF(P26=0,"",IF(BN26=0,"",(BN26/P26)))</f>
        <v>0.33333333333333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2</v>
      </c>
      <c r="BX26" s="127">
        <f>IF(P26=0,"",IF(BW26=0,"",(BW26/P26)))</f>
        <v>0.66666666666667</v>
      </c>
      <c r="BY26" s="128">
        <v>1</v>
      </c>
      <c r="BZ26" s="129">
        <f>IFERROR(BY26/BW26,"-")</f>
        <v>0.5</v>
      </c>
      <c r="CA26" s="130">
        <v>5000</v>
      </c>
      <c r="CB26" s="131">
        <f>IFERROR(CA26/BW26,"-")</f>
        <v>2500</v>
      </c>
      <c r="CC26" s="132">
        <v>1</v>
      </c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5000</v>
      </c>
      <c r="CQ26" s="141">
        <v>5000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30"/>
      <c r="B27" s="87"/>
      <c r="C27" s="88"/>
      <c r="D27" s="88"/>
      <c r="E27" s="88"/>
      <c r="F27" s="89"/>
      <c r="G27" s="90"/>
      <c r="H27" s="90"/>
      <c r="I27" s="90"/>
      <c r="J27" s="192"/>
      <c r="K27" s="34"/>
      <c r="L27" s="34"/>
      <c r="M27" s="31"/>
      <c r="N27" s="23"/>
      <c r="O27" s="23"/>
      <c r="P27" s="23"/>
      <c r="Q27" s="33"/>
      <c r="R27" s="32"/>
      <c r="S27" s="23"/>
      <c r="T27" s="32"/>
      <c r="U27" s="183"/>
      <c r="V27" s="25"/>
      <c r="W27" s="25"/>
      <c r="X27" s="189"/>
      <c r="Y27" s="189"/>
      <c r="Z27" s="189"/>
      <c r="AA27" s="189"/>
      <c r="AB27" s="33"/>
      <c r="AC27" s="59"/>
      <c r="AD27" s="63"/>
      <c r="AE27" s="64"/>
      <c r="AF27" s="63"/>
      <c r="AG27" s="67"/>
      <c r="AH27" s="68"/>
      <c r="AI27" s="69"/>
      <c r="AJ27" s="70"/>
      <c r="AK27" s="70"/>
      <c r="AL27" s="70"/>
      <c r="AM27" s="63"/>
      <c r="AN27" s="64"/>
      <c r="AO27" s="63"/>
      <c r="AP27" s="67"/>
      <c r="AQ27" s="68"/>
      <c r="AR27" s="69"/>
      <c r="AS27" s="70"/>
      <c r="AT27" s="70"/>
      <c r="AU27" s="70"/>
      <c r="AV27" s="63"/>
      <c r="AW27" s="64"/>
      <c r="AX27" s="63"/>
      <c r="AY27" s="67"/>
      <c r="AZ27" s="68"/>
      <c r="BA27" s="69"/>
      <c r="BB27" s="70"/>
      <c r="BC27" s="70"/>
      <c r="BD27" s="70"/>
      <c r="BE27" s="63"/>
      <c r="BF27" s="64"/>
      <c r="BG27" s="63"/>
      <c r="BH27" s="67"/>
      <c r="BI27" s="68"/>
      <c r="BJ27" s="69"/>
      <c r="BK27" s="70"/>
      <c r="BL27" s="70"/>
      <c r="BM27" s="70"/>
      <c r="BN27" s="65"/>
      <c r="BO27" s="66"/>
      <c r="BP27" s="63"/>
      <c r="BQ27" s="67"/>
      <c r="BR27" s="68"/>
      <c r="BS27" s="69"/>
      <c r="BT27" s="70"/>
      <c r="BU27" s="70"/>
      <c r="BV27" s="70"/>
      <c r="BW27" s="65"/>
      <c r="BX27" s="66"/>
      <c r="BY27" s="63"/>
      <c r="BZ27" s="67"/>
      <c r="CA27" s="68"/>
      <c r="CB27" s="69"/>
      <c r="CC27" s="70"/>
      <c r="CD27" s="70"/>
      <c r="CE27" s="70"/>
      <c r="CF27" s="65"/>
      <c r="CG27" s="66"/>
      <c r="CH27" s="63"/>
      <c r="CI27" s="67"/>
      <c r="CJ27" s="68"/>
      <c r="CK27" s="69"/>
      <c r="CL27" s="70"/>
      <c r="CM27" s="70"/>
      <c r="CN27" s="70"/>
      <c r="CO27" s="71"/>
      <c r="CP27" s="68"/>
      <c r="CQ27" s="68"/>
      <c r="CR27" s="68"/>
      <c r="CS27" s="72"/>
    </row>
    <row r="28" spans="1:98">
      <c r="A28" s="30"/>
      <c r="B28" s="37"/>
      <c r="C28" s="21"/>
      <c r="D28" s="21"/>
      <c r="E28" s="21"/>
      <c r="F28" s="22"/>
      <c r="G28" s="36"/>
      <c r="H28" s="36"/>
      <c r="I28" s="75"/>
      <c r="J28" s="193"/>
      <c r="K28" s="34"/>
      <c r="L28" s="34"/>
      <c r="M28" s="31"/>
      <c r="N28" s="23"/>
      <c r="O28" s="23"/>
      <c r="P28" s="23"/>
      <c r="Q28" s="33"/>
      <c r="R28" s="32"/>
      <c r="S28" s="23"/>
      <c r="T28" s="32"/>
      <c r="U28" s="183"/>
      <c r="V28" s="25"/>
      <c r="W28" s="25"/>
      <c r="X28" s="189"/>
      <c r="Y28" s="189"/>
      <c r="Z28" s="189"/>
      <c r="AA28" s="189"/>
      <c r="AB28" s="33"/>
      <c r="AC28" s="61"/>
      <c r="AD28" s="63"/>
      <c r="AE28" s="64"/>
      <c r="AF28" s="63"/>
      <c r="AG28" s="67"/>
      <c r="AH28" s="68"/>
      <c r="AI28" s="69"/>
      <c r="AJ28" s="70"/>
      <c r="AK28" s="70"/>
      <c r="AL28" s="70"/>
      <c r="AM28" s="63"/>
      <c r="AN28" s="64"/>
      <c r="AO28" s="63"/>
      <c r="AP28" s="67"/>
      <c r="AQ28" s="68"/>
      <c r="AR28" s="69"/>
      <c r="AS28" s="70"/>
      <c r="AT28" s="70"/>
      <c r="AU28" s="70"/>
      <c r="AV28" s="63"/>
      <c r="AW28" s="64"/>
      <c r="AX28" s="63"/>
      <c r="AY28" s="67"/>
      <c r="AZ28" s="68"/>
      <c r="BA28" s="69"/>
      <c r="BB28" s="70"/>
      <c r="BC28" s="70"/>
      <c r="BD28" s="70"/>
      <c r="BE28" s="63"/>
      <c r="BF28" s="64"/>
      <c r="BG28" s="63"/>
      <c r="BH28" s="67"/>
      <c r="BI28" s="68"/>
      <c r="BJ28" s="69"/>
      <c r="BK28" s="70"/>
      <c r="BL28" s="70"/>
      <c r="BM28" s="70"/>
      <c r="BN28" s="65"/>
      <c r="BO28" s="66"/>
      <c r="BP28" s="63"/>
      <c r="BQ28" s="67"/>
      <c r="BR28" s="68"/>
      <c r="BS28" s="69"/>
      <c r="BT28" s="70"/>
      <c r="BU28" s="70"/>
      <c r="BV28" s="70"/>
      <c r="BW28" s="65"/>
      <c r="BX28" s="66"/>
      <c r="BY28" s="63"/>
      <c r="BZ28" s="67"/>
      <c r="CA28" s="68"/>
      <c r="CB28" s="69"/>
      <c r="CC28" s="70"/>
      <c r="CD28" s="70"/>
      <c r="CE28" s="70"/>
      <c r="CF28" s="65"/>
      <c r="CG28" s="66"/>
      <c r="CH28" s="63"/>
      <c r="CI28" s="67"/>
      <c r="CJ28" s="68"/>
      <c r="CK28" s="69"/>
      <c r="CL28" s="70"/>
      <c r="CM28" s="70"/>
      <c r="CN28" s="70"/>
      <c r="CO28" s="71"/>
      <c r="CP28" s="68"/>
      <c r="CQ28" s="68"/>
      <c r="CR28" s="68"/>
      <c r="CS28" s="72"/>
    </row>
    <row r="29" spans="1:98">
      <c r="A29" s="19">
        <f>AB29</f>
        <v>0.35</v>
      </c>
      <c r="B29" s="39"/>
      <c r="C29" s="39"/>
      <c r="D29" s="39"/>
      <c r="E29" s="39"/>
      <c r="F29" s="39"/>
      <c r="G29" s="40" t="s">
        <v>117</v>
      </c>
      <c r="H29" s="40"/>
      <c r="I29" s="40"/>
      <c r="J29" s="190">
        <f>SUM(J6:J28)</f>
        <v>1060000</v>
      </c>
      <c r="K29" s="41">
        <f>SUM(K6:K28)</f>
        <v>615</v>
      </c>
      <c r="L29" s="41">
        <f>SUM(L6:L28)</f>
        <v>207</v>
      </c>
      <c r="M29" s="41">
        <f>SUM(M6:M28)</f>
        <v>807</v>
      </c>
      <c r="N29" s="41">
        <f>SUM(N6:N28)</f>
        <v>113</v>
      </c>
      <c r="O29" s="41">
        <f>SUM(O6:O28)</f>
        <v>0</v>
      </c>
      <c r="P29" s="41">
        <f>SUM(P6:P28)</f>
        <v>113</v>
      </c>
      <c r="Q29" s="42">
        <f>IFERROR(P29/M29,"-")</f>
        <v>0.14002478314746</v>
      </c>
      <c r="R29" s="78">
        <f>SUM(R6:R28)</f>
        <v>5</v>
      </c>
      <c r="S29" s="78">
        <f>SUM(S6:S28)</f>
        <v>31</v>
      </c>
      <c r="T29" s="42">
        <f>IFERROR(R29/P29,"-")</f>
        <v>0.044247787610619</v>
      </c>
      <c r="U29" s="184">
        <f>IFERROR(J29/P29,"-")</f>
        <v>9380.5309734513</v>
      </c>
      <c r="V29" s="44">
        <f>SUM(V6:V28)</f>
        <v>26</v>
      </c>
      <c r="W29" s="42">
        <f>IFERROR(V29/P29,"-")</f>
        <v>0.23008849557522</v>
      </c>
      <c r="X29" s="190">
        <f>SUM(X6:X28)</f>
        <v>371000</v>
      </c>
      <c r="Y29" s="190">
        <f>IFERROR(X29/P29,"-")</f>
        <v>3283.185840708</v>
      </c>
      <c r="Z29" s="190">
        <f>IFERROR(X29/V29,"-")</f>
        <v>14269.230769231</v>
      </c>
      <c r="AA29" s="190">
        <f>X29-J29</f>
        <v>-689000</v>
      </c>
      <c r="AB29" s="47">
        <f>X29/J29</f>
        <v>0.35</v>
      </c>
      <c r="AC29" s="60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8"/>
    <mergeCell ref="J11:J18"/>
    <mergeCell ref="U11:U18"/>
    <mergeCell ref="AA11:AA18"/>
    <mergeCell ref="AB11:AB18"/>
    <mergeCell ref="A19:A24"/>
    <mergeCell ref="J19:J24"/>
    <mergeCell ref="U19:U24"/>
    <mergeCell ref="AA19:AA24"/>
    <mergeCell ref="AB19:AB24"/>
    <mergeCell ref="A25:A26"/>
    <mergeCell ref="J25:J26"/>
    <mergeCell ref="U25:U26"/>
    <mergeCell ref="AA25:AA26"/>
    <mergeCell ref="AB25:AB26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