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<sst xmlns="http://schemas.openxmlformats.org/spreadsheetml/2006/main" uniqueCount="82">
  <si>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</si>
  <si>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</si>
  <si>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</si>
  <si>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</si>
  <si>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</si>
  <si>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</si>
  <si>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</si>
  <si>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</si>
  <si>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</si>
  <si>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</si>
  <si>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</si>
  <si>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</si>
  <si>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</si>
  <si>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</si>
  <si>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</si>
  <si>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</si>
  <si>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</si>
  <si>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</si>
  <si>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</si>
  <si>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</si>
  <si>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</si>
  <si>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</si>
  <si>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</si>
  <si>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</si>
  <si>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10月</t>
  </si>
  <si>
    <t>りんご</t>
  </si>
  <si>
    <t>最終更新日</t>
  </si>
  <si>
    <t>01月31日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</si>
  <si>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</si>
  <si>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</si>
  <si>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</si>
  <si>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</si>
  <si>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</si>
  <si>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</si>
  <si>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</si>
  <si>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</si>
  <si>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</si>
  <si>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</si>
  <si>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</si>
  <si>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</si>
  <si>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</si>
  <si>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</si>
  <si>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</si>
  <si>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</si>
  <si>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</si>
  <si>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</si>
  <si>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</si>
  <si>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</si>
  <si>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</si>
  <si>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</si>
  <si>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</si>
  <si>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</si>
  <si>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</si>
  <si>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</si>
  <si>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</si>
  <si>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</si>
  <si>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</si>
  <si>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</si>
  <si>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</si>
  <si>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</si>
  <si>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ks934</t>
  </si>
  <si>
    <t>デリヘル版2（栗山絵麻）</t>
  </si>
  <si>
    <t>人生で一度は訪れたい出会いの老舗〇〇</t>
  </si>
  <si>
    <t>TOP</t>
  </si>
  <si>
    <t>スポニチ関東</t>
  </si>
  <si>
    <t>全5段</t>
  </si>
  <si>
    <t>10月22日(土)</t>
  </si>
  <si>
    <t>ks935</t>
  </si>
  <si>
    <t>空電</t>
  </si>
  <si>
    <t>ks936</t>
  </si>
  <si>
    <t>Secondストーリー2（栗山絵麻）</t>
  </si>
  <si>
    <t>久々に興奮しました</t>
  </si>
  <si>
    <t>サンスポ関東</t>
  </si>
  <si>
    <t>1C終面全5段</t>
  </si>
  <si>
    <t>10月15日(土)</t>
  </si>
  <si>
    <t>ks937</t>
  </si>
  <si>
    <t>ks938</t>
  </si>
  <si>
    <t>九スポ</t>
  </si>
  <si>
    <t>記事枠</t>
  </si>
  <si>
    <t>10月23日(日)</t>
  </si>
  <si>
    <t>ks939</t>
  </si>
  <si>
    <t>新聞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</si>
</sst>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</v>
      </c>
      <c r="D6" s="195">
        <v>270000</v>
      </c>
      <c r="E6" s="81">
        <v>103</v>
      </c>
      <c r="F6" s="81">
        <v>46</v>
      </c>
      <c r="G6" s="81">
        <v>192</v>
      </c>
      <c r="H6" s="91">
        <v>23</v>
      </c>
      <c r="I6" s="92">
        <v>0</v>
      </c>
      <c r="J6" s="145">
        <f>H6+I6</f>
        <v>23</v>
      </c>
      <c r="K6" s="82">
        <f>IFERROR(J6/G6,"-")</f>
        <v>0.11979166666667</v>
      </c>
      <c r="L6" s="81">
        <v>2</v>
      </c>
      <c r="M6" s="81">
        <v>8</v>
      </c>
      <c r="N6" s="82">
        <f>IFERROR(L6/J6,"-")</f>
        <v>0.08695652173913</v>
      </c>
      <c r="O6" s="83">
        <f>IFERROR(D6/J6,"-")</f>
        <v>11739.130434783</v>
      </c>
      <c r="P6" s="84">
        <v>5</v>
      </c>
      <c r="Q6" s="82">
        <f>IFERROR(P6/J6,"-")</f>
        <v>0.21739130434783</v>
      </c>
      <c r="R6" s="200">
        <v>1364000</v>
      </c>
      <c r="S6" s="201">
        <f>IFERROR(R6/J6,"-")</f>
        <v>59304.347826087</v>
      </c>
      <c r="T6" s="201">
        <f>IFERROR(R6/P6,"-")</f>
        <v>272800</v>
      </c>
      <c r="U6" s="195">
        <f>IFERROR(R6-D6,"-")</f>
        <v>1094000</v>
      </c>
      <c r="V6" s="85">
        <f>R6/D6</f>
        <v>5.0518518518519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270000</v>
      </c>
      <c r="E9" s="41">
        <f>SUM(E6:E7)</f>
        <v>103</v>
      </c>
      <c r="F9" s="41">
        <f>SUM(F6:F7)</f>
        <v>46</v>
      </c>
      <c r="G9" s="41">
        <f>SUM(G6:G7)</f>
        <v>192</v>
      </c>
      <c r="H9" s="41">
        <f>SUM(H6:H7)</f>
        <v>23</v>
      </c>
      <c r="I9" s="41">
        <f>SUM(I6:I7)</f>
        <v>0</v>
      </c>
      <c r="J9" s="41">
        <f>SUM(J6:J7)</f>
        <v>23</v>
      </c>
      <c r="K9" s="42">
        <f>IFERROR(J9/G9,"-")</f>
        <v>0.11979166666667</v>
      </c>
      <c r="L9" s="78">
        <f>SUM(L6:L7)</f>
        <v>2</v>
      </c>
      <c r="M9" s="78">
        <f>SUM(M6:M7)</f>
        <v>8</v>
      </c>
      <c r="N9" s="42">
        <f>IFERROR(L9/J9,"-")</f>
        <v>0.08695652173913</v>
      </c>
      <c r="O9" s="43">
        <f>IFERROR(D9/J9,"-")</f>
        <v>11739.130434783</v>
      </c>
      <c r="P9" s="44">
        <f>SUM(P6:P7)</f>
        <v>5</v>
      </c>
      <c r="Q9" s="42">
        <f>IFERROR(P9/J9,"-")</f>
        <v>0.21739130434783</v>
      </c>
      <c r="R9" s="45">
        <f>SUM(R6:R7)</f>
        <v>1364000</v>
      </c>
      <c r="S9" s="45">
        <f>IFERROR(R9/J9,"-")</f>
        <v>59304.347826087</v>
      </c>
      <c r="T9" s="45">
        <f>IFERROR(R9/P9,"-")</f>
        <v>272800</v>
      </c>
      <c r="U9" s="46">
        <f>SUM(U6:U7)</f>
        <v>1094000</v>
      </c>
      <c r="V9" s="47">
        <f>IFERROR(R9/D9,"-")</f>
        <v>5.0518518518519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11.075</v>
      </c>
      <c r="B6" s="203" t="s">
        <v>60</v>
      </c>
      <c r="C6" s="203"/>
      <c r="D6" s="203" t="s">
        <v>61</v>
      </c>
      <c r="E6" s="203" t="s">
        <v>62</v>
      </c>
      <c r="F6" s="203" t="s">
        <v>63</v>
      </c>
      <c r="G6" s="203" t="s">
        <v>64</v>
      </c>
      <c r="H6" s="90" t="s">
        <v>65</v>
      </c>
      <c r="I6" s="204" t="s">
        <v>66</v>
      </c>
      <c r="J6" s="188">
        <v>120000</v>
      </c>
      <c r="K6" s="81">
        <v>12</v>
      </c>
      <c r="L6" s="81">
        <v>0</v>
      </c>
      <c r="M6" s="81">
        <v>36</v>
      </c>
      <c r="N6" s="91">
        <v>2</v>
      </c>
      <c r="O6" s="92">
        <v>0</v>
      </c>
      <c r="P6" s="93">
        <f>N6+O6</f>
        <v>2</v>
      </c>
      <c r="Q6" s="82">
        <f>IFERROR(P6/M6,"-")</f>
        <v>0.055555555555556</v>
      </c>
      <c r="R6" s="81">
        <v>0</v>
      </c>
      <c r="S6" s="81">
        <v>1</v>
      </c>
      <c r="T6" s="82">
        <f>IFERROR(S6/(O6+P6),"-")</f>
        <v>0.5</v>
      </c>
      <c r="U6" s="182">
        <f>IFERROR(J6/SUM(P6:P7),"-")</f>
        <v>20000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1209000</v>
      </c>
      <c r="AB6" s="85">
        <f>SUM(X6:X7)/SUM(J6:J7)</f>
        <v>11.075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/>
      <c r="AN6" s="101">
        <f>IF(P6=0,"",IF(AM6=0,"",(AM6/P6)))</f>
        <v>0</v>
      </c>
      <c r="AO6" s="100"/>
      <c r="AP6" s="102" t="str">
        <f>IFERROR(AP6/AM6,"-")</f>
        <v>-</v>
      </c>
      <c r="AQ6" s="103"/>
      <c r="AR6" s="104" t="str">
        <f>IFERROR(AQ6/AM6,"-")</f>
        <v>-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0.5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1</v>
      </c>
      <c r="BX6" s="127">
        <f>IF(P6=0,"",IF(BW6=0,"",(BW6/P6)))</f>
        <v>0.5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 t="s">
        <v>61</v>
      </c>
      <c r="E7" s="203" t="s">
        <v>62</v>
      </c>
      <c r="F7" s="203" t="s">
        <v>68</v>
      </c>
      <c r="G7" s="203"/>
      <c r="H7" s="90"/>
      <c r="I7" s="90"/>
      <c r="J7" s="188"/>
      <c r="K7" s="81">
        <v>17</v>
      </c>
      <c r="L7" s="81">
        <v>12</v>
      </c>
      <c r="M7" s="81">
        <v>14</v>
      </c>
      <c r="N7" s="91">
        <v>4</v>
      </c>
      <c r="O7" s="92">
        <v>0</v>
      </c>
      <c r="P7" s="93">
        <f>N7+O7</f>
        <v>4</v>
      </c>
      <c r="Q7" s="82">
        <f>IFERROR(P7/M7,"-")</f>
        <v>0.28571428571429</v>
      </c>
      <c r="R7" s="81">
        <v>2</v>
      </c>
      <c r="S7" s="81">
        <v>0</v>
      </c>
      <c r="T7" s="82">
        <f>IFERROR(S7/(O7+P7),"-")</f>
        <v>0</v>
      </c>
      <c r="U7" s="182"/>
      <c r="V7" s="84">
        <v>2</v>
      </c>
      <c r="W7" s="82">
        <f>IF(P7=0,"-",V7/P7)</f>
        <v>0.5</v>
      </c>
      <c r="X7" s="186">
        <v>1329000</v>
      </c>
      <c r="Y7" s="187">
        <f>IFERROR(X7/P7,"-")</f>
        <v>332250</v>
      </c>
      <c r="Z7" s="187">
        <f>IFERROR(X7/V7,"-")</f>
        <v>664500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/>
      <c r="BF7" s="113">
        <f>IF(P7=0,"",IF(BE7=0,"",(BE7/P7)))</f>
        <v>0</v>
      </c>
      <c r="BG7" s="112"/>
      <c r="BH7" s="114" t="str">
        <f>IFERROR(BG7/BE7,"-")</f>
        <v>-</v>
      </c>
      <c r="BI7" s="115"/>
      <c r="BJ7" s="116" t="str">
        <f>IFERROR(BI7/BE7,"-")</f>
        <v>-</v>
      </c>
      <c r="BK7" s="117"/>
      <c r="BL7" s="117"/>
      <c r="BM7" s="117"/>
      <c r="BN7" s="119">
        <v>2</v>
      </c>
      <c r="BO7" s="120">
        <f>IF(P7=0,"",IF(BN7=0,"",(BN7/P7)))</f>
        <v>0.5</v>
      </c>
      <c r="BP7" s="121">
        <v>1</v>
      </c>
      <c r="BQ7" s="122">
        <f>IFERROR(BP7/BN7,"-")</f>
        <v>0.5</v>
      </c>
      <c r="BR7" s="123">
        <v>9000</v>
      </c>
      <c r="BS7" s="124">
        <f>IFERROR(BR7/BN7,"-")</f>
        <v>4500</v>
      </c>
      <c r="BT7" s="125"/>
      <c r="BU7" s="125"/>
      <c r="BV7" s="125">
        <v>1</v>
      </c>
      <c r="BW7" s="126">
        <v>1</v>
      </c>
      <c r="BX7" s="127">
        <f>IF(P7=0,"",IF(BW7=0,"",(BW7/P7)))</f>
        <v>0.25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>
        <v>1</v>
      </c>
      <c r="CG7" s="134">
        <f>IF(P7=0,"",IF(CF7=0,"",(CF7/P7)))</f>
        <v>0.25</v>
      </c>
      <c r="CH7" s="135">
        <v>1</v>
      </c>
      <c r="CI7" s="136">
        <f>IFERROR(CH7/CF7,"-")</f>
        <v>1</v>
      </c>
      <c r="CJ7" s="137">
        <v>1320000</v>
      </c>
      <c r="CK7" s="138">
        <f>IFERROR(CJ7/CF7,"-")</f>
        <v>1320000</v>
      </c>
      <c r="CL7" s="139"/>
      <c r="CM7" s="139"/>
      <c r="CN7" s="139">
        <v>1</v>
      </c>
      <c r="CO7" s="140">
        <v>2</v>
      </c>
      <c r="CP7" s="141">
        <v>1329000</v>
      </c>
      <c r="CQ7" s="141">
        <v>1320000</v>
      </c>
      <c r="CR7" s="141"/>
      <c r="CS7" s="142" t="str">
        <f>IF(AND(CQ7=0,CR7=0),"",IF(AND(CQ7&lt;=100000,CR7&lt;=100000),"",IF(CQ7/CP7&gt;0.7,"男高",IF(CR7/CP7&gt;0.7,"女高",""))))</f>
        <v>男高</v>
      </c>
    </row>
    <row r="8" spans="1:98">
      <c r="A8" s="80">
        <f>AB8</f>
        <v>0.22666666666667</v>
      </c>
      <c r="B8" s="203" t="s">
        <v>69</v>
      </c>
      <c r="C8" s="203"/>
      <c r="D8" s="203" t="s">
        <v>70</v>
      </c>
      <c r="E8" s="203" t="s">
        <v>71</v>
      </c>
      <c r="F8" s="203" t="s">
        <v>63</v>
      </c>
      <c r="G8" s="203" t="s">
        <v>72</v>
      </c>
      <c r="H8" s="90" t="s">
        <v>73</v>
      </c>
      <c r="I8" s="204" t="s">
        <v>74</v>
      </c>
      <c r="J8" s="188">
        <v>150000</v>
      </c>
      <c r="K8" s="81">
        <v>18</v>
      </c>
      <c r="L8" s="81">
        <v>0</v>
      </c>
      <c r="M8" s="81">
        <v>92</v>
      </c>
      <c r="N8" s="91">
        <v>5</v>
      </c>
      <c r="O8" s="92">
        <v>0</v>
      </c>
      <c r="P8" s="93">
        <f>N8+O8</f>
        <v>5</v>
      </c>
      <c r="Q8" s="82">
        <f>IFERROR(P8/M8,"-")</f>
        <v>0.054347826086957</v>
      </c>
      <c r="R8" s="81">
        <v>0</v>
      </c>
      <c r="S8" s="81">
        <v>3</v>
      </c>
      <c r="T8" s="82">
        <f>IFERROR(S8/(O8+P8),"-")</f>
        <v>0.6</v>
      </c>
      <c r="U8" s="182">
        <f>IFERROR(J8/SUM(P8:P9),"-")</f>
        <v>13636.363636364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-116000</v>
      </c>
      <c r="AB8" s="85">
        <f>SUM(X8:X9)/SUM(J8:J9)</f>
        <v>0.22666666666667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0.2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3</v>
      </c>
      <c r="BO8" s="120">
        <f>IF(P8=0,"",IF(BN8=0,"",(BN8/P8)))</f>
        <v>0.6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0.2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75</v>
      </c>
      <c r="C9" s="203"/>
      <c r="D9" s="203" t="s">
        <v>70</v>
      </c>
      <c r="E9" s="203" t="s">
        <v>71</v>
      </c>
      <c r="F9" s="203" t="s">
        <v>68</v>
      </c>
      <c r="G9" s="203"/>
      <c r="H9" s="90"/>
      <c r="I9" s="90"/>
      <c r="J9" s="188"/>
      <c r="K9" s="81">
        <v>37</v>
      </c>
      <c r="L9" s="81">
        <v>31</v>
      </c>
      <c r="M9" s="81">
        <v>6</v>
      </c>
      <c r="N9" s="91">
        <v>6</v>
      </c>
      <c r="O9" s="92">
        <v>0</v>
      </c>
      <c r="P9" s="93">
        <f>N9+O9</f>
        <v>6</v>
      </c>
      <c r="Q9" s="82">
        <f>IFERROR(P9/M9,"-")</f>
        <v>1</v>
      </c>
      <c r="R9" s="81">
        <v>0</v>
      </c>
      <c r="S9" s="81">
        <v>1</v>
      </c>
      <c r="T9" s="82">
        <f>IFERROR(S9/(O9+P9),"-")</f>
        <v>0.16666666666667</v>
      </c>
      <c r="U9" s="182"/>
      <c r="V9" s="84">
        <v>2</v>
      </c>
      <c r="W9" s="82">
        <f>IF(P9=0,"-",V9/P9)</f>
        <v>0.33333333333333</v>
      </c>
      <c r="X9" s="186">
        <v>34000</v>
      </c>
      <c r="Y9" s="187">
        <f>IFERROR(X9/P9,"-")</f>
        <v>5666.6666666667</v>
      </c>
      <c r="Z9" s="187">
        <f>IFERROR(X9/V9,"-")</f>
        <v>17000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2</v>
      </c>
      <c r="BF9" s="113">
        <f>IF(P9=0,"",IF(BE9=0,"",(BE9/P9)))</f>
        <v>0.33333333333333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0.33333333333333</v>
      </c>
      <c r="BP9" s="121">
        <v>1</v>
      </c>
      <c r="BQ9" s="122">
        <f>IFERROR(BP9/BN9,"-")</f>
        <v>0.5</v>
      </c>
      <c r="BR9" s="123">
        <v>21000</v>
      </c>
      <c r="BS9" s="124">
        <f>IFERROR(BR9/BN9,"-")</f>
        <v>10500</v>
      </c>
      <c r="BT9" s="125"/>
      <c r="BU9" s="125"/>
      <c r="BV9" s="125">
        <v>1</v>
      </c>
      <c r="BW9" s="126">
        <v>2</v>
      </c>
      <c r="BX9" s="127">
        <f>IF(P9=0,"",IF(BW9=0,"",(BW9/P9)))</f>
        <v>0.33333333333333</v>
      </c>
      <c r="BY9" s="128">
        <v>1</v>
      </c>
      <c r="BZ9" s="129">
        <f>IFERROR(BY9/BW9,"-")</f>
        <v>0.5</v>
      </c>
      <c r="CA9" s="130">
        <v>13000</v>
      </c>
      <c r="CB9" s="131">
        <f>IFERROR(CA9/BW9,"-")</f>
        <v>6500</v>
      </c>
      <c r="CC9" s="132"/>
      <c r="CD9" s="132">
        <v>1</v>
      </c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34000</v>
      </c>
      <c r="CQ9" s="141">
        <v>21000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 t="str">
        <f>AB10</f>
        <v>0</v>
      </c>
      <c r="B10" s="203" t="s">
        <v>76</v>
      </c>
      <c r="C10" s="203"/>
      <c r="D10" s="203"/>
      <c r="E10" s="203"/>
      <c r="F10" s="203" t="s">
        <v>63</v>
      </c>
      <c r="G10" s="203" t="s">
        <v>77</v>
      </c>
      <c r="H10" s="90" t="s">
        <v>78</v>
      </c>
      <c r="I10" s="205" t="s">
        <v>79</v>
      </c>
      <c r="J10" s="188">
        <v>0</v>
      </c>
      <c r="K10" s="81">
        <v>11</v>
      </c>
      <c r="L10" s="81">
        <v>0</v>
      </c>
      <c r="M10" s="81">
        <v>44</v>
      </c>
      <c r="N10" s="91">
        <v>6</v>
      </c>
      <c r="O10" s="92">
        <v>0</v>
      </c>
      <c r="P10" s="93">
        <f>N10+O10</f>
        <v>6</v>
      </c>
      <c r="Q10" s="82">
        <f>IFERROR(P10/M10,"-")</f>
        <v>0.13636363636364</v>
      </c>
      <c r="R10" s="81">
        <v>0</v>
      </c>
      <c r="S10" s="81">
        <v>3</v>
      </c>
      <c r="T10" s="82">
        <f>IFERROR(S10/(O10+P10),"-")</f>
        <v>0.5</v>
      </c>
      <c r="U10" s="182">
        <f>IFERROR(J10/SUM(P10:P11),"-")</f>
        <v>0</v>
      </c>
      <c r="V10" s="84">
        <v>1</v>
      </c>
      <c r="W10" s="82">
        <f>IF(P10=0,"-",V10/P10)</f>
        <v>0.16666666666667</v>
      </c>
      <c r="X10" s="186">
        <v>1000</v>
      </c>
      <c r="Y10" s="187">
        <f>IFERROR(X10/P10,"-")</f>
        <v>166.66666666667</v>
      </c>
      <c r="Z10" s="187">
        <f>IFERROR(X10/V10,"-")</f>
        <v>1000</v>
      </c>
      <c r="AA10" s="188">
        <f>SUM(X10:X11)-SUM(J10:J11)</f>
        <v>1000</v>
      </c>
      <c r="AB10" s="85" t="str">
        <f>SUM(X10:X11)/SUM(J10:J11)</f>
        <v>0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2</v>
      </c>
      <c r="BF10" s="113">
        <f>IF(P10=0,"",IF(BE10=0,"",(BE10/P10)))</f>
        <v>0.33333333333333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4</v>
      </c>
      <c r="BO10" s="120">
        <f>IF(P10=0,"",IF(BN10=0,"",(BN10/P10)))</f>
        <v>0.66666666666667</v>
      </c>
      <c r="BP10" s="121">
        <v>1</v>
      </c>
      <c r="BQ10" s="122">
        <f>IFERROR(BP10/BN10,"-")</f>
        <v>0.25</v>
      </c>
      <c r="BR10" s="123">
        <v>1000</v>
      </c>
      <c r="BS10" s="124">
        <f>IFERROR(BR10/BN10,"-")</f>
        <v>250</v>
      </c>
      <c r="BT10" s="125">
        <v>1</v>
      </c>
      <c r="BU10" s="125"/>
      <c r="BV10" s="125"/>
      <c r="BW10" s="126"/>
      <c r="BX10" s="127">
        <f>IF(P10=0,"",IF(BW10=0,"",(BW10/P10)))</f>
        <v>0</v>
      </c>
      <c r="BY10" s="128"/>
      <c r="BZ10" s="129" t="str">
        <f>IFERROR(BY10/BW10,"-")</f>
        <v>-</v>
      </c>
      <c r="CA10" s="130"/>
      <c r="CB10" s="131" t="str">
        <f>IFERROR(CA10/BW10,"-")</f>
        <v>-</v>
      </c>
      <c r="CC10" s="132"/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1</v>
      </c>
      <c r="CP10" s="141">
        <v>1000</v>
      </c>
      <c r="CQ10" s="141">
        <v>1000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80</v>
      </c>
      <c r="C11" s="203"/>
      <c r="D11" s="203"/>
      <c r="E11" s="203"/>
      <c r="F11" s="203" t="s">
        <v>68</v>
      </c>
      <c r="G11" s="203"/>
      <c r="H11" s="90"/>
      <c r="I11" s="90"/>
      <c r="J11" s="188"/>
      <c r="K11" s="81">
        <v>8</v>
      </c>
      <c r="L11" s="81">
        <v>3</v>
      </c>
      <c r="M11" s="81">
        <v>0</v>
      </c>
      <c r="N11" s="91">
        <v>0</v>
      </c>
      <c r="O11" s="92">
        <v>0</v>
      </c>
      <c r="P11" s="93">
        <f>N11+O11</f>
        <v>0</v>
      </c>
      <c r="Q11" s="82" t="str">
        <f>IFERROR(P11/M11,"-")</f>
        <v>-</v>
      </c>
      <c r="R11" s="81">
        <v>0</v>
      </c>
      <c r="S11" s="81">
        <v>0</v>
      </c>
      <c r="T11" s="82" t="str">
        <f>IFERROR(S11/(O11+P11),"-")</f>
        <v>-</v>
      </c>
      <c r="U11" s="182"/>
      <c r="V11" s="84">
        <v>0</v>
      </c>
      <c r="W11" s="82" t="str">
        <f>IF(P11=0,"-",V11/P11)</f>
        <v>-</v>
      </c>
      <c r="X11" s="186">
        <v>0</v>
      </c>
      <c r="Y11" s="187" t="str">
        <f>IFERROR(X11/P11,"-")</f>
        <v>-</v>
      </c>
      <c r="Z11" s="187" t="str">
        <f>IFERROR(X11/V11,"-")</f>
        <v>-</v>
      </c>
      <c r="AA11" s="188"/>
      <c r="AB11" s="85"/>
      <c r="AC11" s="79"/>
      <c r="AD11" s="94"/>
      <c r="AE11" s="95" t="str">
        <f>IF(P11=0,"",IF(AD11=0,"",(AD11/P11)))</f>
        <v/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/>
      <c r="AN11" s="101" t="str">
        <f>IF(P11=0,"",IF(AM11=0,"",(AM11/P11)))</f>
        <v/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/>
      <c r="AW11" s="107" t="str">
        <f>IF(P11=0,"",IF(AV11=0,"",(AV11/P11)))</f>
        <v/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 t="str">
        <f>IF(P11=0,"",IF(BE11=0,"",(BE11/P11)))</f>
        <v/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/>
      <c r="BO11" s="120" t="str">
        <f>IF(P11=0,"",IF(BN11=0,"",(BN11/P11)))</f>
        <v/>
      </c>
      <c r="BP11" s="121"/>
      <c r="BQ11" s="122" t="str">
        <f>IFERROR(BP11/BN11,"-")</f>
        <v>-</v>
      </c>
      <c r="BR11" s="123"/>
      <c r="BS11" s="124" t="str">
        <f>IFERROR(BR11/BN11,"-")</f>
        <v>-</v>
      </c>
      <c r="BT11" s="125"/>
      <c r="BU11" s="125"/>
      <c r="BV11" s="125"/>
      <c r="BW11" s="126"/>
      <c r="BX11" s="127" t="str">
        <f>IF(P11=0,"",IF(BW11=0,"",(BW11/P11)))</f>
        <v/>
      </c>
      <c r="BY11" s="128"/>
      <c r="BZ11" s="129" t="str">
        <f>IFERROR(BY11/BW11,"-")</f>
        <v>-</v>
      </c>
      <c r="CA11" s="130"/>
      <c r="CB11" s="131" t="str">
        <f>IFERROR(CA11/BW11,"-")</f>
        <v>-</v>
      </c>
      <c r="CC11" s="132"/>
      <c r="CD11" s="132"/>
      <c r="CE11" s="132"/>
      <c r="CF11" s="133"/>
      <c r="CG11" s="134" t="str">
        <f>IF(P11=0,"",IF(CF11=0,"",(CF11/P11)))</f>
        <v/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30"/>
      <c r="B12" s="87"/>
      <c r="C12" s="88"/>
      <c r="D12" s="88"/>
      <c r="E12" s="88"/>
      <c r="F12" s="89"/>
      <c r="G12" s="90"/>
      <c r="H12" s="90"/>
      <c r="I12" s="90"/>
      <c r="J12" s="192"/>
      <c r="K12" s="34"/>
      <c r="L12" s="34"/>
      <c r="M12" s="31"/>
      <c r="N12" s="23"/>
      <c r="O12" s="23"/>
      <c r="P12" s="23"/>
      <c r="Q12" s="33"/>
      <c r="R12" s="32"/>
      <c r="S12" s="23"/>
      <c r="T12" s="32"/>
      <c r="U12" s="183"/>
      <c r="V12" s="25"/>
      <c r="W12" s="25"/>
      <c r="X12" s="189"/>
      <c r="Y12" s="189"/>
      <c r="Z12" s="189"/>
      <c r="AA12" s="189"/>
      <c r="AB12" s="33"/>
      <c r="AC12" s="59"/>
      <c r="AD12" s="63"/>
      <c r="AE12" s="64"/>
      <c r="AF12" s="63"/>
      <c r="AG12" s="67"/>
      <c r="AH12" s="68"/>
      <c r="AI12" s="69"/>
      <c r="AJ12" s="70"/>
      <c r="AK12" s="70"/>
      <c r="AL12" s="70"/>
      <c r="AM12" s="63"/>
      <c r="AN12" s="64"/>
      <c r="AO12" s="63"/>
      <c r="AP12" s="67"/>
      <c r="AQ12" s="68"/>
      <c r="AR12" s="69"/>
      <c r="AS12" s="70"/>
      <c r="AT12" s="70"/>
      <c r="AU12" s="70"/>
      <c r="AV12" s="63"/>
      <c r="AW12" s="64"/>
      <c r="AX12" s="63"/>
      <c r="AY12" s="67"/>
      <c r="AZ12" s="68"/>
      <c r="BA12" s="69"/>
      <c r="BB12" s="70"/>
      <c r="BC12" s="70"/>
      <c r="BD12" s="70"/>
      <c r="BE12" s="63"/>
      <c r="BF12" s="64"/>
      <c r="BG12" s="63"/>
      <c r="BH12" s="67"/>
      <c r="BI12" s="68"/>
      <c r="BJ12" s="69"/>
      <c r="BK12" s="70"/>
      <c r="BL12" s="70"/>
      <c r="BM12" s="70"/>
      <c r="BN12" s="65"/>
      <c r="BO12" s="66"/>
      <c r="BP12" s="63"/>
      <c r="BQ12" s="67"/>
      <c r="BR12" s="68"/>
      <c r="BS12" s="69"/>
      <c r="BT12" s="70"/>
      <c r="BU12" s="70"/>
      <c r="BV12" s="70"/>
      <c r="BW12" s="65"/>
      <c r="BX12" s="66"/>
      <c r="BY12" s="63"/>
      <c r="BZ12" s="67"/>
      <c r="CA12" s="68"/>
      <c r="CB12" s="69"/>
      <c r="CC12" s="70"/>
      <c r="CD12" s="70"/>
      <c r="CE12" s="70"/>
      <c r="CF12" s="65"/>
      <c r="CG12" s="66"/>
      <c r="CH12" s="63"/>
      <c r="CI12" s="67"/>
      <c r="CJ12" s="68"/>
      <c r="CK12" s="69"/>
      <c r="CL12" s="70"/>
      <c r="CM12" s="70"/>
      <c r="CN12" s="70"/>
      <c r="CO12" s="71"/>
      <c r="CP12" s="68"/>
      <c r="CQ12" s="68"/>
      <c r="CR12" s="68"/>
      <c r="CS12" s="72"/>
    </row>
    <row r="13" spans="1:98">
      <c r="A13" s="30"/>
      <c r="B13" s="37"/>
      <c r="C13" s="21"/>
      <c r="D13" s="21"/>
      <c r="E13" s="21"/>
      <c r="F13" s="22"/>
      <c r="G13" s="36"/>
      <c r="H13" s="36"/>
      <c r="I13" s="75"/>
      <c r="J13" s="193"/>
      <c r="K13" s="34"/>
      <c r="L13" s="34"/>
      <c r="M13" s="31"/>
      <c r="N13" s="23"/>
      <c r="O13" s="23"/>
      <c r="P13" s="23"/>
      <c r="Q13" s="33"/>
      <c r="R13" s="32"/>
      <c r="S13" s="23"/>
      <c r="T13" s="32"/>
      <c r="U13" s="183"/>
      <c r="V13" s="25"/>
      <c r="W13" s="25"/>
      <c r="X13" s="189"/>
      <c r="Y13" s="189"/>
      <c r="Z13" s="189"/>
      <c r="AA13" s="189"/>
      <c r="AB13" s="33"/>
      <c r="AC13" s="61"/>
      <c r="AD13" s="63"/>
      <c r="AE13" s="64"/>
      <c r="AF13" s="63"/>
      <c r="AG13" s="67"/>
      <c r="AH13" s="68"/>
      <c r="AI13" s="69"/>
      <c r="AJ13" s="70"/>
      <c r="AK13" s="70"/>
      <c r="AL13" s="70"/>
      <c r="AM13" s="63"/>
      <c r="AN13" s="64"/>
      <c r="AO13" s="63"/>
      <c r="AP13" s="67"/>
      <c r="AQ13" s="68"/>
      <c r="AR13" s="69"/>
      <c r="AS13" s="70"/>
      <c r="AT13" s="70"/>
      <c r="AU13" s="70"/>
      <c r="AV13" s="63"/>
      <c r="AW13" s="64"/>
      <c r="AX13" s="63"/>
      <c r="AY13" s="67"/>
      <c r="AZ13" s="68"/>
      <c r="BA13" s="69"/>
      <c r="BB13" s="70"/>
      <c r="BC13" s="70"/>
      <c r="BD13" s="70"/>
      <c r="BE13" s="63"/>
      <c r="BF13" s="64"/>
      <c r="BG13" s="63"/>
      <c r="BH13" s="67"/>
      <c r="BI13" s="68"/>
      <c r="BJ13" s="69"/>
      <c r="BK13" s="70"/>
      <c r="BL13" s="70"/>
      <c r="BM13" s="70"/>
      <c r="BN13" s="65"/>
      <c r="BO13" s="66"/>
      <c r="BP13" s="63"/>
      <c r="BQ13" s="67"/>
      <c r="BR13" s="68"/>
      <c r="BS13" s="69"/>
      <c r="BT13" s="70"/>
      <c r="BU13" s="70"/>
      <c r="BV13" s="70"/>
      <c r="BW13" s="65"/>
      <c r="BX13" s="66"/>
      <c r="BY13" s="63"/>
      <c r="BZ13" s="67"/>
      <c r="CA13" s="68"/>
      <c r="CB13" s="69"/>
      <c r="CC13" s="70"/>
      <c r="CD13" s="70"/>
      <c r="CE13" s="70"/>
      <c r="CF13" s="65"/>
      <c r="CG13" s="66"/>
      <c r="CH13" s="63"/>
      <c r="CI13" s="67"/>
      <c r="CJ13" s="68"/>
      <c r="CK13" s="69"/>
      <c r="CL13" s="70"/>
      <c r="CM13" s="70"/>
      <c r="CN13" s="70"/>
      <c r="CO13" s="71"/>
      <c r="CP13" s="68"/>
      <c r="CQ13" s="68"/>
      <c r="CR13" s="68"/>
      <c r="CS13" s="72"/>
    </row>
    <row r="14" spans="1:98">
      <c r="A14" s="19">
        <f>AB14</f>
        <v>5.0518518518519</v>
      </c>
      <c r="B14" s="39"/>
      <c r="C14" s="39"/>
      <c r="D14" s="39"/>
      <c r="E14" s="39"/>
      <c r="F14" s="39"/>
      <c r="G14" s="40" t="s">
        <v>81</v>
      </c>
      <c r="H14" s="40"/>
      <c r="I14" s="40"/>
      <c r="J14" s="190">
        <f>SUM(J6:J13)</f>
        <v>270000</v>
      </c>
      <c r="K14" s="41">
        <f>SUM(K6:K13)</f>
        <v>103</v>
      </c>
      <c r="L14" s="41">
        <f>SUM(L6:L13)</f>
        <v>46</v>
      </c>
      <c r="M14" s="41">
        <f>SUM(M6:M13)</f>
        <v>192</v>
      </c>
      <c r="N14" s="41">
        <f>SUM(N6:N13)</f>
        <v>23</v>
      </c>
      <c r="O14" s="41">
        <f>SUM(O6:O13)</f>
        <v>0</v>
      </c>
      <c r="P14" s="41">
        <f>SUM(P6:P13)</f>
        <v>23</v>
      </c>
      <c r="Q14" s="42">
        <f>IFERROR(P14/M14,"-")</f>
        <v>0.11979166666667</v>
      </c>
      <c r="R14" s="78">
        <f>SUM(R6:R13)</f>
        <v>2</v>
      </c>
      <c r="S14" s="78">
        <f>SUM(S6:S13)</f>
        <v>8</v>
      </c>
      <c r="T14" s="42">
        <f>IFERROR(R14/P14,"-")</f>
        <v>0.08695652173913</v>
      </c>
      <c r="U14" s="184">
        <f>IFERROR(J14/P14,"-")</f>
        <v>11739.130434783</v>
      </c>
      <c r="V14" s="44">
        <f>SUM(V6:V13)</f>
        <v>5</v>
      </c>
      <c r="W14" s="42">
        <f>IFERROR(V14/P14,"-")</f>
        <v>0.21739130434783</v>
      </c>
      <c r="X14" s="190">
        <f>SUM(X6:X13)</f>
        <v>1364000</v>
      </c>
      <c r="Y14" s="190">
        <f>IFERROR(X14/P14,"-")</f>
        <v>59304.347826087</v>
      </c>
      <c r="Z14" s="190">
        <f>IFERROR(X14/V14,"-")</f>
        <v>272800</v>
      </c>
      <c r="AA14" s="190">
        <f>X14-J14</f>
        <v>1094000</v>
      </c>
      <c r="AB14" s="47">
        <f>X14/J14</f>
        <v>5.0518518518519</v>
      </c>
      <c r="AC14" s="60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