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<sst xmlns="http://schemas.openxmlformats.org/spreadsheetml/2006/main" uniqueCount="173">
  <si>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</si>
  <si>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</si>
  <si>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</si>
  <si>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</si>
  <si>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</si>
  <si>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</si>
  <si>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</si>
  <si>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</si>
  <si>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</si>
  <si>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</si>
  <si>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</si>
  <si>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</si>
  <si>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</si>
  <si>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</si>
  <si>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</si>
  <si>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</si>
  <si>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</si>
  <si>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</si>
  <si>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</si>
  <si>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</si>
  <si>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</si>
  <si>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</si>
  <si>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</si>
  <si>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</si>
  <si>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</si>
  <si>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りんご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</si>
  <si>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</si>
  <si>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</si>
  <si>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</si>
  <si>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</si>
  <si>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</si>
  <si>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</si>
  <si>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</si>
  <si>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</si>
  <si>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</si>
  <si>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</si>
  <si>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</si>
  <si>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</si>
  <si>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</si>
  <si>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</si>
  <si>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</si>
  <si>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</si>
  <si>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</si>
  <si>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</si>
  <si>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</si>
  <si>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</si>
  <si>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</si>
  <si>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</si>
  <si>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</si>
  <si>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</si>
  <si>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</si>
  <si>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</si>
  <si>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</si>
  <si>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</si>
  <si>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</si>
  <si>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</si>
  <si>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</si>
  <si>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</si>
  <si>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</si>
  <si>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</si>
  <si>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ks854</t>
  </si>
  <si>
    <t>デリヘル版3（栗山絵麻）</t>
  </si>
  <si>
    <t>70歳までの出会いリクルート</t>
  </si>
  <si>
    <t>TOP</t>
  </si>
  <si>
    <t>デイリースポーツ関西</t>
  </si>
  <si>
    <t>全5段・半5段つかみ10段保証</t>
  </si>
  <si>
    <t>10段保証</t>
  </si>
  <si>
    <t>ks855</t>
  </si>
  <si>
    <t>空電</t>
  </si>
  <si>
    <t>ks856</t>
  </si>
  <si>
    <t>デリヘル版2（栗山絵麻）</t>
  </si>
  <si>
    <t>中年の男女が出会える昭和世代専門の出会い場</t>
  </si>
  <si>
    <t>ks857</t>
  </si>
  <si>
    <t>ks858</t>
  </si>
  <si>
    <t>漫画版リニューアル（栗山絵麻）</t>
  </si>
  <si>
    <t>50〜70代男性限定熟女好きな男性募集中</t>
  </si>
  <si>
    <t>ks859</t>
  </si>
  <si>
    <t>ks860</t>
  </si>
  <si>
    <t>Secondストーリー2（栗山絵麻）</t>
  </si>
  <si>
    <t>久々に興奮しました</t>
  </si>
  <si>
    <t>ks861</t>
  </si>
  <si>
    <t>ks862</t>
  </si>
  <si>
    <t>コンパニオン版（栗山絵麻）</t>
  </si>
  <si>
    <t>人生で一度は訪れたい出会いの老舗〇〇</t>
  </si>
  <si>
    <t>ks863</t>
  </si>
  <si>
    <t>ks864</t>
  </si>
  <si>
    <t>①再婚&amp;理解者版(LINEver)（栗山絵麻）</t>
  </si>
  <si>
    <t>①再婚&amp;理解者</t>
  </si>
  <si>
    <t>スポニチ関東</t>
  </si>
  <si>
    <t>半2段つかみ20段保証</t>
  </si>
  <si>
    <t>20段保証</t>
  </si>
  <si>
    <t>ks865</t>
  </si>
  <si>
    <t>ks866</t>
  </si>
  <si>
    <t>②求人版（栗山絵麻）</t>
  </si>
  <si>
    <t>②70歳までの出会いリクルート</t>
  </si>
  <si>
    <t>ks867</t>
  </si>
  <si>
    <t>ks868</t>
  </si>
  <si>
    <t>③右女3（栗山絵麻）</t>
  </si>
  <si>
    <t>③もう50代の熟女だけど</t>
  </si>
  <si>
    <t>ks869</t>
  </si>
  <si>
    <t>ks870</t>
  </si>
  <si>
    <t>④旧デイリー風（栗山絵麻）</t>
  </si>
  <si>
    <t>ks871</t>
  </si>
  <si>
    <t>ks872</t>
  </si>
  <si>
    <t>旧デイリー風（栗山絵麻）</t>
  </si>
  <si>
    <t>もう50代の熟女だけど</t>
  </si>
  <si>
    <t>スポーツ報知関西　1回目</t>
  </si>
  <si>
    <t>4C終面雑報</t>
  </si>
  <si>
    <t>8月01日(月)</t>
  </si>
  <si>
    <t>ks873</t>
  </si>
  <si>
    <t>大正版（栗山絵麻）</t>
  </si>
  <si>
    <t>スポーツ報知関西　2回目</t>
  </si>
  <si>
    <t>8月03日(水)</t>
  </si>
  <si>
    <t>ks874</t>
  </si>
  <si>
    <t>右女3（栗山絵麻）</t>
  </si>
  <si>
    <t>215「彼女を作るなら夏が狙い目！なんと今、出会いサイトの女性利用者が急増中です！」</t>
  </si>
  <si>
    <t>スポーツ報知関西　3回目</t>
  </si>
  <si>
    <t>8月05日(金)</t>
  </si>
  <si>
    <t>ks875</t>
  </si>
  <si>
    <t>スポーツ報知関西　4回目</t>
  </si>
  <si>
    <t>8月07日(日)</t>
  </si>
  <si>
    <t>ks876</t>
  </si>
  <si>
    <t>スポーツ報知関西　5回目</t>
  </si>
  <si>
    <t>8月10日(水)</t>
  </si>
  <si>
    <t>ks877</t>
  </si>
  <si>
    <t>スポーツ報知関西　6回目</t>
  </si>
  <si>
    <t>8月15日(月)</t>
  </si>
  <si>
    <t>ks878</t>
  </si>
  <si>
    <t>スポーツ報知関西　7回目</t>
  </si>
  <si>
    <t>8月17日(水)</t>
  </si>
  <si>
    <t>ks879</t>
  </si>
  <si>
    <t>スポーツ報知関西　8回目</t>
  </si>
  <si>
    <t>8月18日(木)</t>
  </si>
  <si>
    <t>ks880</t>
  </si>
  <si>
    <t>スポーツ報知関西　9回目</t>
  </si>
  <si>
    <t>8月19日(金)</t>
  </si>
  <si>
    <t>ks881</t>
  </si>
  <si>
    <t>スポーツ報知関西　10回目</t>
  </si>
  <si>
    <t>8月20日(土)</t>
  </si>
  <si>
    <t>ks882</t>
  </si>
  <si>
    <t>スポーツ報知関西　11回目</t>
  </si>
  <si>
    <t>8月22日(月)</t>
  </si>
  <si>
    <t>ks883</t>
  </si>
  <si>
    <t>スポーツ報知関西　12回目</t>
  </si>
  <si>
    <t>ks884</t>
  </si>
  <si>
    <t>スポーツ報知関西　13回目</t>
  </si>
  <si>
    <t>ks885</t>
  </si>
  <si>
    <t>(空電共通)</t>
  </si>
  <si>
    <t>共通</t>
  </si>
  <si>
    <t>ks886</t>
  </si>
  <si>
    <t>全5段</t>
  </si>
  <si>
    <t>8月28日(日)</t>
  </si>
  <si>
    <t>ks887</t>
  </si>
  <si>
    <t>ks888</t>
  </si>
  <si>
    <t>サンスポ関東</t>
  </si>
  <si>
    <t>1C終面全5段</t>
  </si>
  <si>
    <t>8月06日(土)</t>
  </si>
  <si>
    <t>ks889</t>
  </si>
  <si>
    <t>ks890</t>
  </si>
  <si>
    <t>サンスポ関西</t>
  </si>
  <si>
    <t>8月12日(金)</t>
  </si>
  <si>
    <t>ks891</t>
  </si>
  <si>
    <t>ks892</t>
  </si>
  <si>
    <t>4C終面全5段</t>
  </si>
  <si>
    <t>ks893</t>
  </si>
  <si>
    <t>ks894</t>
  </si>
  <si>
    <t>ニッカン関西</t>
  </si>
  <si>
    <t>ks895</t>
  </si>
  <si>
    <t>ks896</t>
  </si>
  <si>
    <t>スポーツ報知関東</t>
  </si>
  <si>
    <t>8月26日(金)</t>
  </si>
  <si>
    <t>ks897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</si>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</sst>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44</v>
      </c>
      <c r="D6" s="195">
        <v>1620000</v>
      </c>
      <c r="E6" s="81">
        <v>955</v>
      </c>
      <c r="F6" s="81">
        <v>323</v>
      </c>
      <c r="G6" s="81">
        <v>1469</v>
      </c>
      <c r="H6" s="91">
        <v>140</v>
      </c>
      <c r="I6" s="92">
        <v>0</v>
      </c>
      <c r="J6" s="145">
        <f>H6+I6</f>
        <v>140</v>
      </c>
      <c r="K6" s="82">
        <f>IFERROR(J6/G6,"-")</f>
        <v>0.095302927161334</v>
      </c>
      <c r="L6" s="81">
        <v>11</v>
      </c>
      <c r="M6" s="81">
        <v>49</v>
      </c>
      <c r="N6" s="82">
        <f>IFERROR(L6/J6,"-")</f>
        <v>0.078571428571429</v>
      </c>
      <c r="O6" s="83">
        <f>IFERROR(D6/J6,"-")</f>
        <v>11571.428571429</v>
      </c>
      <c r="P6" s="84">
        <v>35</v>
      </c>
      <c r="Q6" s="82">
        <f>IFERROR(P6/J6,"-")</f>
        <v>0.25</v>
      </c>
      <c r="R6" s="200">
        <v>1624560</v>
      </c>
      <c r="S6" s="201">
        <f>IFERROR(R6/J6,"-")</f>
        <v>11604</v>
      </c>
      <c r="T6" s="201">
        <f>IFERROR(R6/P6,"-")</f>
        <v>46416</v>
      </c>
      <c r="U6" s="195">
        <f>IFERROR(R6-D6,"-")</f>
        <v>4560</v>
      </c>
      <c r="V6" s="85">
        <f>R6/D6</f>
        <v>1.0028148148148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1620000</v>
      </c>
      <c r="E9" s="41">
        <f>SUM(E6:E7)</f>
        <v>955</v>
      </c>
      <c r="F9" s="41">
        <f>SUM(F6:F7)</f>
        <v>323</v>
      </c>
      <c r="G9" s="41">
        <f>SUM(G6:G7)</f>
        <v>1469</v>
      </c>
      <c r="H9" s="41">
        <f>SUM(H6:H7)</f>
        <v>140</v>
      </c>
      <c r="I9" s="41">
        <f>SUM(I6:I7)</f>
        <v>0</v>
      </c>
      <c r="J9" s="41">
        <f>SUM(J6:J7)</f>
        <v>140</v>
      </c>
      <c r="K9" s="42">
        <f>IFERROR(J9/G9,"-")</f>
        <v>0.095302927161334</v>
      </c>
      <c r="L9" s="78">
        <f>SUM(L6:L7)</f>
        <v>11</v>
      </c>
      <c r="M9" s="78">
        <f>SUM(M6:M7)</f>
        <v>49</v>
      </c>
      <c r="N9" s="42">
        <f>IFERROR(L9/J9,"-")</f>
        <v>0.078571428571429</v>
      </c>
      <c r="O9" s="43">
        <f>IFERROR(D9/J9,"-")</f>
        <v>11571.428571429</v>
      </c>
      <c r="P9" s="44">
        <f>SUM(P6:P7)</f>
        <v>35</v>
      </c>
      <c r="Q9" s="42">
        <f>IFERROR(P9/J9,"-")</f>
        <v>0.25</v>
      </c>
      <c r="R9" s="45">
        <f>SUM(R6:R7)</f>
        <v>1624560</v>
      </c>
      <c r="S9" s="45">
        <f>IFERROR(R9/J9,"-")</f>
        <v>11604</v>
      </c>
      <c r="T9" s="45">
        <f>IFERROR(R9/P9,"-")</f>
        <v>46416</v>
      </c>
      <c r="U9" s="46">
        <f>SUM(U6:U7)</f>
        <v>4560</v>
      </c>
      <c r="V9" s="47">
        <f>IFERROR(R9/D9,"-")</f>
        <v>1.0028148148148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0.475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200000</v>
      </c>
      <c r="K6" s="81">
        <v>2</v>
      </c>
      <c r="L6" s="81">
        <v>0</v>
      </c>
      <c r="M6" s="81">
        <v>30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IFERROR(J6/SUM(P6:P15),"-")</f>
        <v>8000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SUM(X6:X15)-SUM(J6:J15)</f>
        <v>-105000</v>
      </c>
      <c r="AB6" s="85">
        <f>SUM(X6:X15)/SUM(J6:J15)</f>
        <v>0.475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29</v>
      </c>
      <c r="L7" s="81">
        <v>14</v>
      </c>
      <c r="M7" s="81">
        <v>0</v>
      </c>
      <c r="N7" s="91">
        <v>1</v>
      </c>
      <c r="O7" s="92">
        <v>0</v>
      </c>
      <c r="P7" s="93">
        <f>N7+O7</f>
        <v>1</v>
      </c>
      <c r="Q7" s="82" t="str">
        <f>IFERROR(P7/M7,"-")</f>
        <v>-</v>
      </c>
      <c r="R7" s="81">
        <v>0</v>
      </c>
      <c r="S7" s="81">
        <v>1</v>
      </c>
      <c r="T7" s="82">
        <f>IFERROR(S7/(O7+P7),"-")</f>
        <v>1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/>
      <c r="H8" s="90" t="s">
        <v>65</v>
      </c>
      <c r="I8" s="90"/>
      <c r="J8" s="188"/>
      <c r="K8" s="81">
        <v>8</v>
      </c>
      <c r="L8" s="81">
        <v>0</v>
      </c>
      <c r="M8" s="81">
        <v>43</v>
      </c>
      <c r="N8" s="91">
        <v>4</v>
      </c>
      <c r="O8" s="92">
        <v>0</v>
      </c>
      <c r="P8" s="93">
        <f>N8+O8</f>
        <v>4</v>
      </c>
      <c r="Q8" s="82">
        <f>IFERROR(P8/M8,"-")</f>
        <v>0.093023255813953</v>
      </c>
      <c r="R8" s="81">
        <v>1</v>
      </c>
      <c r="S8" s="81">
        <v>2</v>
      </c>
      <c r="T8" s="82">
        <f>IFERROR(S8/(O8+P8),"-")</f>
        <v>0.5</v>
      </c>
      <c r="U8" s="182"/>
      <c r="V8" s="84">
        <v>2</v>
      </c>
      <c r="W8" s="82">
        <f>IF(P8=0,"-",V8/P8)</f>
        <v>0.5</v>
      </c>
      <c r="X8" s="186">
        <v>6000</v>
      </c>
      <c r="Y8" s="187">
        <f>IFERROR(X8/P8,"-")</f>
        <v>1500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0.75</v>
      </c>
      <c r="BP8" s="121">
        <v>2</v>
      </c>
      <c r="BQ8" s="122">
        <f>IFERROR(BP8/BN8,"-")</f>
        <v>0.66666666666667</v>
      </c>
      <c r="BR8" s="123">
        <v>6000</v>
      </c>
      <c r="BS8" s="124">
        <f>IFERROR(BR8/BN8,"-")</f>
        <v>2000</v>
      </c>
      <c r="BT8" s="125">
        <v>2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6000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68</v>
      </c>
      <c r="L9" s="81">
        <v>13</v>
      </c>
      <c r="M9" s="81">
        <v>5</v>
      </c>
      <c r="N9" s="91">
        <v>2</v>
      </c>
      <c r="O9" s="92">
        <v>0</v>
      </c>
      <c r="P9" s="93">
        <f>N9+O9</f>
        <v>2</v>
      </c>
      <c r="Q9" s="82">
        <f>IFERROR(P9/M9,"-")</f>
        <v>0.4</v>
      </c>
      <c r="R9" s="81">
        <v>0</v>
      </c>
      <c r="S9" s="81">
        <v>1</v>
      </c>
      <c r="T9" s="82">
        <f>IFERROR(S9/(O9+P9),"-")</f>
        <v>0.5</v>
      </c>
      <c r="U9" s="182"/>
      <c r="V9" s="84">
        <v>1</v>
      </c>
      <c r="W9" s="82">
        <f>IF(P9=0,"-",V9/P9)</f>
        <v>0.5</v>
      </c>
      <c r="X9" s="186">
        <v>8000</v>
      </c>
      <c r="Y9" s="187">
        <f>IFERROR(X9/P9,"-")</f>
        <v>4000</v>
      </c>
      <c r="Z9" s="187">
        <f>IFERROR(X9/V9,"-")</f>
        <v>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8000</v>
      </c>
      <c r="CB9" s="131">
        <f>IFERROR(CA9/BW9,"-")</f>
        <v>8000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8000</v>
      </c>
      <c r="CQ9" s="141">
        <v>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63</v>
      </c>
      <c r="G10" s="203"/>
      <c r="H10" s="90" t="s">
        <v>65</v>
      </c>
      <c r="I10" s="90"/>
      <c r="J10" s="188"/>
      <c r="K10" s="81">
        <v>3</v>
      </c>
      <c r="L10" s="81">
        <v>0</v>
      </c>
      <c r="M10" s="81">
        <v>51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74</v>
      </c>
      <c r="E11" s="203" t="s">
        <v>75</v>
      </c>
      <c r="F11" s="203" t="s">
        <v>68</v>
      </c>
      <c r="G11" s="203"/>
      <c r="H11" s="90"/>
      <c r="I11" s="90"/>
      <c r="J11" s="188"/>
      <c r="K11" s="81">
        <v>50</v>
      </c>
      <c r="L11" s="81">
        <v>27</v>
      </c>
      <c r="M11" s="81">
        <v>6</v>
      </c>
      <c r="N11" s="91">
        <v>4</v>
      </c>
      <c r="O11" s="92">
        <v>0</v>
      </c>
      <c r="P11" s="93">
        <f>N11+O11</f>
        <v>4</v>
      </c>
      <c r="Q11" s="82">
        <f>IFERROR(P11/M11,"-")</f>
        <v>0.66666666666667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2</v>
      </c>
      <c r="CG11" s="134">
        <f>IF(P11=0,"",IF(CF11=0,"",(CF11/P11)))</f>
        <v>0.5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78</v>
      </c>
      <c r="E12" s="203" t="s">
        <v>79</v>
      </c>
      <c r="F12" s="203" t="s">
        <v>63</v>
      </c>
      <c r="G12" s="203"/>
      <c r="H12" s="90" t="s">
        <v>65</v>
      </c>
      <c r="I12" s="90"/>
      <c r="J12" s="188"/>
      <c r="K12" s="81">
        <v>15</v>
      </c>
      <c r="L12" s="81">
        <v>0</v>
      </c>
      <c r="M12" s="81">
        <v>88</v>
      </c>
      <c r="N12" s="91">
        <v>5</v>
      </c>
      <c r="O12" s="92">
        <v>0</v>
      </c>
      <c r="P12" s="93">
        <f>N12+O12</f>
        <v>5</v>
      </c>
      <c r="Q12" s="82">
        <f>IFERROR(P12/M12,"-")</f>
        <v>0.056818181818182</v>
      </c>
      <c r="R12" s="81">
        <v>0</v>
      </c>
      <c r="S12" s="81">
        <v>3</v>
      </c>
      <c r="T12" s="82">
        <f>IFERROR(S12/(O12+P12),"-")</f>
        <v>0.6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0.6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80</v>
      </c>
      <c r="C13" s="203"/>
      <c r="D13" s="203" t="s">
        <v>78</v>
      </c>
      <c r="E13" s="203" t="s">
        <v>79</v>
      </c>
      <c r="F13" s="203" t="s">
        <v>68</v>
      </c>
      <c r="G13" s="203"/>
      <c r="H13" s="90"/>
      <c r="I13" s="90"/>
      <c r="J13" s="188"/>
      <c r="K13" s="81">
        <v>87</v>
      </c>
      <c r="L13" s="81">
        <v>30</v>
      </c>
      <c r="M13" s="81">
        <v>11</v>
      </c>
      <c r="N13" s="91">
        <v>5</v>
      </c>
      <c r="O13" s="92">
        <v>0</v>
      </c>
      <c r="P13" s="93">
        <f>N13+O13</f>
        <v>5</v>
      </c>
      <c r="Q13" s="82">
        <f>IFERROR(P13/M13,"-")</f>
        <v>0.45454545454545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0.4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81</v>
      </c>
      <c r="C14" s="203"/>
      <c r="D14" s="203" t="s">
        <v>82</v>
      </c>
      <c r="E14" s="203" t="s">
        <v>83</v>
      </c>
      <c r="F14" s="203" t="s">
        <v>63</v>
      </c>
      <c r="G14" s="203"/>
      <c r="H14" s="90" t="s">
        <v>65</v>
      </c>
      <c r="I14" s="90"/>
      <c r="J14" s="188"/>
      <c r="K14" s="81">
        <v>6</v>
      </c>
      <c r="L14" s="81">
        <v>0</v>
      </c>
      <c r="M14" s="81">
        <v>27</v>
      </c>
      <c r="N14" s="91">
        <v>3</v>
      </c>
      <c r="O14" s="92">
        <v>0</v>
      </c>
      <c r="P14" s="93">
        <f>N14+O14</f>
        <v>3</v>
      </c>
      <c r="Q14" s="82">
        <f>IFERROR(P14/M14,"-")</f>
        <v>0.11111111111111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0.33333333333333</v>
      </c>
      <c r="X14" s="186">
        <v>61000</v>
      </c>
      <c r="Y14" s="187">
        <f>IFERROR(X14/P14,"-")</f>
        <v>20333.333333333</v>
      </c>
      <c r="Z14" s="187">
        <f>IFERROR(X14/V14,"-")</f>
        <v>61000</v>
      </c>
      <c r="AA14" s="188"/>
      <c r="AB14" s="85"/>
      <c r="AC14" s="79"/>
      <c r="AD14" s="94">
        <v>1</v>
      </c>
      <c r="AE14" s="95">
        <f>IF(P14=0,"",IF(AD14=0,"",(AD14/P14)))</f>
        <v>0.33333333333333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0.33333333333333</v>
      </c>
      <c r="CH14" s="135">
        <v>1</v>
      </c>
      <c r="CI14" s="136">
        <f>IFERROR(CH14/CF14,"-")</f>
        <v>1</v>
      </c>
      <c r="CJ14" s="137">
        <v>61000</v>
      </c>
      <c r="CK14" s="138">
        <f>IFERROR(CJ14/CF14,"-")</f>
        <v>61000</v>
      </c>
      <c r="CL14" s="139"/>
      <c r="CM14" s="139"/>
      <c r="CN14" s="139">
        <v>1</v>
      </c>
      <c r="CO14" s="140">
        <v>1</v>
      </c>
      <c r="CP14" s="141">
        <v>61000</v>
      </c>
      <c r="CQ14" s="141">
        <v>61000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82</v>
      </c>
      <c r="E15" s="203" t="s">
        <v>83</v>
      </c>
      <c r="F15" s="203" t="s">
        <v>68</v>
      </c>
      <c r="G15" s="203"/>
      <c r="H15" s="90"/>
      <c r="I15" s="90"/>
      <c r="J15" s="188"/>
      <c r="K15" s="81">
        <v>53</v>
      </c>
      <c r="L15" s="81">
        <v>12</v>
      </c>
      <c r="M15" s="81">
        <v>1</v>
      </c>
      <c r="N15" s="91">
        <v>1</v>
      </c>
      <c r="O15" s="92">
        <v>0</v>
      </c>
      <c r="P15" s="93">
        <f>N15+O15</f>
        <v>1</v>
      </c>
      <c r="Q15" s="82">
        <f>IFERROR(P15/M15,"-")</f>
        <v>1</v>
      </c>
      <c r="R15" s="81">
        <v>0</v>
      </c>
      <c r="S15" s="81">
        <v>1</v>
      </c>
      <c r="T15" s="82">
        <f>IFERROR(S15/(O15+P15),"-")</f>
        <v>1</v>
      </c>
      <c r="U15" s="182"/>
      <c r="V15" s="84">
        <v>1</v>
      </c>
      <c r="W15" s="82">
        <f>IF(P15=0,"-",V15/P15)</f>
        <v>1</v>
      </c>
      <c r="X15" s="186">
        <v>20000</v>
      </c>
      <c r="Y15" s="187">
        <f>IFERROR(X15/P15,"-")</f>
        <v>20000</v>
      </c>
      <c r="Z15" s="187">
        <f>IFERROR(X15/V15,"-")</f>
        <v>20000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>
        <v>1</v>
      </c>
      <c r="BZ15" s="129">
        <f>IFERROR(BY15/BW15,"-")</f>
        <v>1</v>
      </c>
      <c r="CA15" s="130">
        <v>20000</v>
      </c>
      <c r="CB15" s="131">
        <f>IFERROR(CA15/BW15,"-")</f>
        <v>20000</v>
      </c>
      <c r="CC15" s="132"/>
      <c r="CD15" s="132">
        <v>1</v>
      </c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20000</v>
      </c>
      <c r="CQ15" s="141">
        <v>20000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2.2564</v>
      </c>
      <c r="B16" s="203" t="s">
        <v>85</v>
      </c>
      <c r="C16" s="203"/>
      <c r="D16" s="203" t="s">
        <v>86</v>
      </c>
      <c r="E16" s="203" t="s">
        <v>87</v>
      </c>
      <c r="F16" s="203" t="s">
        <v>63</v>
      </c>
      <c r="G16" s="203" t="s">
        <v>88</v>
      </c>
      <c r="H16" s="90" t="s">
        <v>89</v>
      </c>
      <c r="I16" s="90" t="s">
        <v>90</v>
      </c>
      <c r="J16" s="188">
        <v>400000</v>
      </c>
      <c r="K16" s="81">
        <v>21</v>
      </c>
      <c r="L16" s="81">
        <v>0</v>
      </c>
      <c r="M16" s="81">
        <v>73</v>
      </c>
      <c r="N16" s="91">
        <v>4</v>
      </c>
      <c r="O16" s="92">
        <v>0</v>
      </c>
      <c r="P16" s="93">
        <f>N16+O16</f>
        <v>4</v>
      </c>
      <c r="Q16" s="82">
        <f>IFERROR(P16/M16,"-")</f>
        <v>0.054794520547945</v>
      </c>
      <c r="R16" s="81">
        <v>0</v>
      </c>
      <c r="S16" s="81">
        <v>3</v>
      </c>
      <c r="T16" s="82">
        <f>IFERROR(S16/(O16+P16),"-")</f>
        <v>0.75</v>
      </c>
      <c r="U16" s="182">
        <f>IFERROR(J16/SUM(P16:P23),"-")</f>
        <v>12500</v>
      </c>
      <c r="V16" s="84">
        <v>1</v>
      </c>
      <c r="W16" s="82">
        <f>IF(P16=0,"-",V16/P16)</f>
        <v>0.25</v>
      </c>
      <c r="X16" s="186">
        <v>3000</v>
      </c>
      <c r="Y16" s="187">
        <f>IFERROR(X16/P16,"-")</f>
        <v>750</v>
      </c>
      <c r="Z16" s="187">
        <f>IFERROR(X16/V16,"-")</f>
        <v>3000</v>
      </c>
      <c r="AA16" s="188">
        <f>SUM(X16:X23)-SUM(J16:J23)</f>
        <v>502560</v>
      </c>
      <c r="AB16" s="85">
        <f>SUM(X16:X23)/SUM(J16:J23)</f>
        <v>2.2564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>
        <v>1</v>
      </c>
      <c r="BQ16" s="122">
        <f>IFERROR(BP16/BN16,"-")</f>
        <v>1</v>
      </c>
      <c r="BR16" s="123">
        <v>3000</v>
      </c>
      <c r="BS16" s="124">
        <f>IFERROR(BR16/BN16,"-")</f>
        <v>3000</v>
      </c>
      <c r="BT16" s="125">
        <v>1</v>
      </c>
      <c r="BU16" s="125"/>
      <c r="BV16" s="125"/>
      <c r="BW16" s="126">
        <v>1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91</v>
      </c>
      <c r="C17" s="203"/>
      <c r="D17" s="203" t="s">
        <v>86</v>
      </c>
      <c r="E17" s="203" t="s">
        <v>87</v>
      </c>
      <c r="F17" s="203" t="s">
        <v>68</v>
      </c>
      <c r="G17" s="203"/>
      <c r="H17" s="90"/>
      <c r="I17" s="90"/>
      <c r="J17" s="188"/>
      <c r="K17" s="81">
        <v>57</v>
      </c>
      <c r="L17" s="81">
        <v>17</v>
      </c>
      <c r="M17" s="81">
        <v>1</v>
      </c>
      <c r="N17" s="91">
        <v>3</v>
      </c>
      <c r="O17" s="92">
        <v>0</v>
      </c>
      <c r="P17" s="93">
        <f>N17+O17</f>
        <v>3</v>
      </c>
      <c r="Q17" s="82">
        <f>IFERROR(P17/M17,"-")</f>
        <v>3</v>
      </c>
      <c r="R17" s="81">
        <v>1</v>
      </c>
      <c r="S17" s="81">
        <v>1</v>
      </c>
      <c r="T17" s="82">
        <f>IFERROR(S17/(O17+P17),"-")</f>
        <v>0.33333333333333</v>
      </c>
      <c r="U17" s="182"/>
      <c r="V17" s="84">
        <v>1</v>
      </c>
      <c r="W17" s="82">
        <f>IF(P17=0,"-",V17/P17)</f>
        <v>0.33333333333333</v>
      </c>
      <c r="X17" s="186">
        <v>22560</v>
      </c>
      <c r="Y17" s="187">
        <f>IFERROR(X17/P17,"-")</f>
        <v>7520</v>
      </c>
      <c r="Z17" s="187">
        <f>IFERROR(X17/V17,"-")</f>
        <v>22560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0.33333333333333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2</v>
      </c>
      <c r="BX17" s="127">
        <f>IF(P17=0,"",IF(BW17=0,"",(BW17/P17)))</f>
        <v>0.66666666666667</v>
      </c>
      <c r="BY17" s="128">
        <v>1</v>
      </c>
      <c r="BZ17" s="129">
        <f>IFERROR(BY17/BW17,"-")</f>
        <v>0.5</v>
      </c>
      <c r="CA17" s="130">
        <v>22560</v>
      </c>
      <c r="CB17" s="131">
        <f>IFERROR(CA17/BW17,"-")</f>
        <v>11280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22560</v>
      </c>
      <c r="CQ17" s="141">
        <v>22560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92</v>
      </c>
      <c r="C18" s="203"/>
      <c r="D18" s="203" t="s">
        <v>93</v>
      </c>
      <c r="E18" s="203" t="s">
        <v>94</v>
      </c>
      <c r="F18" s="203" t="s">
        <v>63</v>
      </c>
      <c r="G18" s="203"/>
      <c r="H18" s="90" t="s">
        <v>89</v>
      </c>
      <c r="I18" s="90"/>
      <c r="J18" s="188"/>
      <c r="K18" s="81">
        <v>12</v>
      </c>
      <c r="L18" s="81">
        <v>0</v>
      </c>
      <c r="M18" s="81">
        <v>91</v>
      </c>
      <c r="N18" s="91">
        <v>3</v>
      </c>
      <c r="O18" s="92">
        <v>0</v>
      </c>
      <c r="P18" s="93">
        <f>N18+O18</f>
        <v>3</v>
      </c>
      <c r="Q18" s="82">
        <f>IFERROR(P18/M18,"-")</f>
        <v>0.032967032967033</v>
      </c>
      <c r="R18" s="81">
        <v>0</v>
      </c>
      <c r="S18" s="81">
        <v>2</v>
      </c>
      <c r="T18" s="82">
        <f>IFERROR(S18/(O18+P18),"-")</f>
        <v>0.66666666666667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0.66666666666667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95</v>
      </c>
      <c r="C19" s="203"/>
      <c r="D19" s="203" t="s">
        <v>93</v>
      </c>
      <c r="E19" s="203" t="s">
        <v>94</v>
      </c>
      <c r="F19" s="203" t="s">
        <v>68</v>
      </c>
      <c r="G19" s="203"/>
      <c r="H19" s="90"/>
      <c r="I19" s="90"/>
      <c r="J19" s="188"/>
      <c r="K19" s="81">
        <v>43</v>
      </c>
      <c r="L19" s="81">
        <v>28</v>
      </c>
      <c r="M19" s="81">
        <v>14</v>
      </c>
      <c r="N19" s="91">
        <v>5</v>
      </c>
      <c r="O19" s="92">
        <v>0</v>
      </c>
      <c r="P19" s="93">
        <f>N19+O19</f>
        <v>5</v>
      </c>
      <c r="Q19" s="82">
        <f>IFERROR(P19/M19,"-")</f>
        <v>0.35714285714286</v>
      </c>
      <c r="R19" s="81">
        <v>1</v>
      </c>
      <c r="S19" s="81">
        <v>2</v>
      </c>
      <c r="T19" s="82">
        <f>IFERROR(S19/(O19+P19),"-")</f>
        <v>0.4</v>
      </c>
      <c r="U19" s="182"/>
      <c r="V19" s="84">
        <v>2</v>
      </c>
      <c r="W19" s="82">
        <f>IF(P19=0,"-",V19/P19)</f>
        <v>0.4</v>
      </c>
      <c r="X19" s="186">
        <v>230000</v>
      </c>
      <c r="Y19" s="187">
        <f>IFERROR(X19/P19,"-")</f>
        <v>46000</v>
      </c>
      <c r="Z19" s="187">
        <f>IFERROR(X19/V19,"-")</f>
        <v>115000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5</v>
      </c>
      <c r="BX19" s="127">
        <f>IF(P19=0,"",IF(BW19=0,"",(BW19/P19)))</f>
        <v>1</v>
      </c>
      <c r="BY19" s="128">
        <v>2</v>
      </c>
      <c r="BZ19" s="129">
        <f>IFERROR(BY19/BW19,"-")</f>
        <v>0.4</v>
      </c>
      <c r="CA19" s="130">
        <v>230000</v>
      </c>
      <c r="CB19" s="131">
        <f>IFERROR(CA19/BW19,"-")</f>
        <v>46000</v>
      </c>
      <c r="CC19" s="132"/>
      <c r="CD19" s="132">
        <v>1</v>
      </c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230000</v>
      </c>
      <c r="CQ19" s="141">
        <v>224000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96</v>
      </c>
      <c r="C20" s="203"/>
      <c r="D20" s="203" t="s">
        <v>97</v>
      </c>
      <c r="E20" s="203" t="s">
        <v>98</v>
      </c>
      <c r="F20" s="203" t="s">
        <v>63</v>
      </c>
      <c r="G20" s="203"/>
      <c r="H20" s="90" t="s">
        <v>89</v>
      </c>
      <c r="I20" s="90"/>
      <c r="J20" s="188"/>
      <c r="K20" s="81">
        <v>11</v>
      </c>
      <c r="L20" s="81">
        <v>0</v>
      </c>
      <c r="M20" s="81">
        <v>51</v>
      </c>
      <c r="N20" s="91">
        <v>6</v>
      </c>
      <c r="O20" s="92">
        <v>0</v>
      </c>
      <c r="P20" s="93">
        <f>N20+O20</f>
        <v>6</v>
      </c>
      <c r="Q20" s="82">
        <f>IFERROR(P20/M20,"-")</f>
        <v>0.11764705882353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3</v>
      </c>
      <c r="W20" s="82">
        <f>IF(P20=0,"-",V20/P20)</f>
        <v>0.5</v>
      </c>
      <c r="X20" s="186">
        <v>16000</v>
      </c>
      <c r="Y20" s="187">
        <f>IFERROR(X20/P20,"-")</f>
        <v>2666.6666666667</v>
      </c>
      <c r="Z20" s="187">
        <f>IFERROR(X20/V20,"-")</f>
        <v>5333.3333333333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0.16666666666667</v>
      </c>
      <c r="AO20" s="100">
        <v>1</v>
      </c>
      <c r="AP20" s="102">
        <f>IFERROR(AP20/AM20,"-")</f>
        <v>0</v>
      </c>
      <c r="AQ20" s="103">
        <v>10000</v>
      </c>
      <c r="AR20" s="104">
        <f>IFERROR(AQ20/AM20,"-")</f>
        <v>10000</v>
      </c>
      <c r="AS20" s="105"/>
      <c r="AT20" s="105"/>
      <c r="AU20" s="105">
        <v>1</v>
      </c>
      <c r="AV20" s="106">
        <v>1</v>
      </c>
      <c r="AW20" s="107">
        <f>IF(P20=0,"",IF(AV20=0,"",(AV20/P20)))</f>
        <v>0.16666666666667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0.16666666666667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0.33333333333333</v>
      </c>
      <c r="BP20" s="121">
        <v>1</v>
      </c>
      <c r="BQ20" s="122">
        <f>IFERROR(BP20/BN20,"-")</f>
        <v>0.5</v>
      </c>
      <c r="BR20" s="123">
        <v>3000</v>
      </c>
      <c r="BS20" s="124">
        <f>IFERROR(BR20/BN20,"-")</f>
        <v>1500</v>
      </c>
      <c r="BT20" s="125">
        <v>1</v>
      </c>
      <c r="BU20" s="125"/>
      <c r="BV20" s="125"/>
      <c r="BW20" s="126">
        <v>1</v>
      </c>
      <c r="BX20" s="127">
        <f>IF(P20=0,"",IF(BW20=0,"",(BW20/P20)))</f>
        <v>0.16666666666667</v>
      </c>
      <c r="BY20" s="128">
        <v>1</v>
      </c>
      <c r="BZ20" s="129">
        <f>IFERROR(BY20/BW20,"-")</f>
        <v>1</v>
      </c>
      <c r="CA20" s="130">
        <v>3000</v>
      </c>
      <c r="CB20" s="131">
        <f>IFERROR(CA20/BW20,"-")</f>
        <v>3000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16000</v>
      </c>
      <c r="CQ20" s="141">
        <v>10000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99</v>
      </c>
      <c r="C21" s="203"/>
      <c r="D21" s="203" t="s">
        <v>97</v>
      </c>
      <c r="E21" s="203" t="s">
        <v>98</v>
      </c>
      <c r="F21" s="203" t="s">
        <v>68</v>
      </c>
      <c r="G21" s="203"/>
      <c r="H21" s="90"/>
      <c r="I21" s="90"/>
      <c r="J21" s="188"/>
      <c r="K21" s="81">
        <v>48</v>
      </c>
      <c r="L21" s="81">
        <v>23</v>
      </c>
      <c r="M21" s="81">
        <v>4</v>
      </c>
      <c r="N21" s="91">
        <v>5</v>
      </c>
      <c r="O21" s="92">
        <v>0</v>
      </c>
      <c r="P21" s="93">
        <f>N21+O21</f>
        <v>5</v>
      </c>
      <c r="Q21" s="82">
        <f>IFERROR(P21/M21,"-")</f>
        <v>1.25</v>
      </c>
      <c r="R21" s="81">
        <v>1</v>
      </c>
      <c r="S21" s="81">
        <v>1</v>
      </c>
      <c r="T21" s="82">
        <f>IFERROR(S21/(O21+P21),"-")</f>
        <v>0.2</v>
      </c>
      <c r="U21" s="182"/>
      <c r="V21" s="84">
        <v>2</v>
      </c>
      <c r="W21" s="82">
        <f>IF(P21=0,"-",V21/P21)</f>
        <v>0.4</v>
      </c>
      <c r="X21" s="186">
        <v>613000</v>
      </c>
      <c r="Y21" s="187">
        <f>IFERROR(X21/P21,"-")</f>
        <v>122600</v>
      </c>
      <c r="Z21" s="187">
        <f>IFERROR(X21/V21,"-")</f>
        <v>306500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0.4</v>
      </c>
      <c r="BP21" s="121">
        <v>1</v>
      </c>
      <c r="BQ21" s="122">
        <f>IFERROR(BP21/BN21,"-")</f>
        <v>0.5</v>
      </c>
      <c r="BR21" s="123">
        <v>13000</v>
      </c>
      <c r="BS21" s="124">
        <f>IFERROR(BR21/BN21,"-")</f>
        <v>6500</v>
      </c>
      <c r="BT21" s="125"/>
      <c r="BU21" s="125"/>
      <c r="BV21" s="125">
        <v>1</v>
      </c>
      <c r="BW21" s="126">
        <v>1</v>
      </c>
      <c r="BX21" s="127">
        <f>IF(P21=0,"",IF(BW21=0,"",(BW21/P21)))</f>
        <v>0.2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2</v>
      </c>
      <c r="CG21" s="134">
        <f>IF(P21=0,"",IF(CF21=0,"",(CF21/P21)))</f>
        <v>0.4</v>
      </c>
      <c r="CH21" s="135">
        <v>1</v>
      </c>
      <c r="CI21" s="136">
        <f>IFERROR(CH21/CF21,"-")</f>
        <v>0.5</v>
      </c>
      <c r="CJ21" s="137">
        <v>600000</v>
      </c>
      <c r="CK21" s="138">
        <f>IFERROR(CJ21/CF21,"-")</f>
        <v>300000</v>
      </c>
      <c r="CL21" s="139"/>
      <c r="CM21" s="139"/>
      <c r="CN21" s="139">
        <v>1</v>
      </c>
      <c r="CO21" s="140">
        <v>2</v>
      </c>
      <c r="CP21" s="141">
        <v>613000</v>
      </c>
      <c r="CQ21" s="141">
        <v>600000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100</v>
      </c>
      <c r="C22" s="203"/>
      <c r="D22" s="203" t="s">
        <v>101</v>
      </c>
      <c r="E22" s="203" t="s">
        <v>71</v>
      </c>
      <c r="F22" s="203" t="s">
        <v>63</v>
      </c>
      <c r="G22" s="203"/>
      <c r="H22" s="90" t="s">
        <v>89</v>
      </c>
      <c r="I22" s="90"/>
      <c r="J22" s="188"/>
      <c r="K22" s="81">
        <v>27</v>
      </c>
      <c r="L22" s="81">
        <v>0</v>
      </c>
      <c r="M22" s="81">
        <v>105</v>
      </c>
      <c r="N22" s="91">
        <v>3</v>
      </c>
      <c r="O22" s="92">
        <v>0</v>
      </c>
      <c r="P22" s="93">
        <f>N22+O22</f>
        <v>3</v>
      </c>
      <c r="Q22" s="82">
        <f>IFERROR(P22/M22,"-")</f>
        <v>0.028571428571429</v>
      </c>
      <c r="R22" s="81">
        <v>1</v>
      </c>
      <c r="S22" s="81">
        <v>1</v>
      </c>
      <c r="T22" s="82">
        <f>IFERROR(S22/(O22+P22),"-")</f>
        <v>0.33333333333333</v>
      </c>
      <c r="U22" s="182"/>
      <c r="V22" s="84">
        <v>1</v>
      </c>
      <c r="W22" s="82">
        <f>IF(P22=0,"-",V22/P22)</f>
        <v>0.33333333333333</v>
      </c>
      <c r="X22" s="186">
        <v>10000</v>
      </c>
      <c r="Y22" s="187">
        <f>IFERROR(X22/P22,"-")</f>
        <v>3333.3333333333</v>
      </c>
      <c r="Z22" s="187">
        <f>IFERROR(X22/V22,"-")</f>
        <v>10000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0.33333333333333</v>
      </c>
      <c r="AX22" s="106">
        <v>1</v>
      </c>
      <c r="AY22" s="108">
        <f>IFERROR(AX22/AV22,"-")</f>
        <v>1</v>
      </c>
      <c r="AZ22" s="109">
        <v>10000</v>
      </c>
      <c r="BA22" s="110">
        <f>IFERROR(AZ22/AV22,"-")</f>
        <v>10000</v>
      </c>
      <c r="BB22" s="111"/>
      <c r="BC22" s="111">
        <v>1</v>
      </c>
      <c r="BD22" s="111"/>
      <c r="BE22" s="112">
        <v>1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10000</v>
      </c>
      <c r="CQ22" s="141">
        <v>10000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102</v>
      </c>
      <c r="C23" s="203"/>
      <c r="D23" s="203" t="s">
        <v>101</v>
      </c>
      <c r="E23" s="203" t="s">
        <v>71</v>
      </c>
      <c r="F23" s="203" t="s">
        <v>68</v>
      </c>
      <c r="G23" s="203"/>
      <c r="H23" s="90"/>
      <c r="I23" s="90"/>
      <c r="J23" s="188"/>
      <c r="K23" s="81">
        <v>56</v>
      </c>
      <c r="L23" s="81">
        <v>20</v>
      </c>
      <c r="M23" s="81">
        <v>23</v>
      </c>
      <c r="N23" s="91">
        <v>3</v>
      </c>
      <c r="O23" s="92">
        <v>0</v>
      </c>
      <c r="P23" s="93">
        <f>N23+O23</f>
        <v>3</v>
      </c>
      <c r="Q23" s="82">
        <f>IFERROR(P23/M23,"-")</f>
        <v>0.1304347826087</v>
      </c>
      <c r="R23" s="81">
        <v>0</v>
      </c>
      <c r="S23" s="81">
        <v>1</v>
      </c>
      <c r="T23" s="82">
        <f>IFERROR(S23/(O23+P23),"-")</f>
        <v>0.33333333333333</v>
      </c>
      <c r="U23" s="182"/>
      <c r="V23" s="84">
        <v>2</v>
      </c>
      <c r="W23" s="82">
        <f>IF(P23=0,"-",V23/P23)</f>
        <v>0.66666666666667</v>
      </c>
      <c r="X23" s="186">
        <v>8000</v>
      </c>
      <c r="Y23" s="187">
        <f>IFERROR(X23/P23,"-")</f>
        <v>2666.6666666667</v>
      </c>
      <c r="Z23" s="187">
        <f>IFERROR(X23/V23,"-")</f>
        <v>4000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>
        <v>1</v>
      </c>
      <c r="BQ23" s="122">
        <f>IFERROR(BP23/BN23,"-")</f>
        <v>1</v>
      </c>
      <c r="BR23" s="123">
        <v>5000</v>
      </c>
      <c r="BS23" s="124">
        <f>IFERROR(BR23/BN23,"-")</f>
        <v>5000</v>
      </c>
      <c r="BT23" s="125">
        <v>1</v>
      </c>
      <c r="BU23" s="125"/>
      <c r="BV23" s="125"/>
      <c r="BW23" s="126">
        <v>1</v>
      </c>
      <c r="BX23" s="127">
        <f>IF(P23=0,"",IF(BW23=0,"",(BW23/P23)))</f>
        <v>0.33333333333333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0.33333333333333</v>
      </c>
      <c r="CH23" s="135">
        <v>1</v>
      </c>
      <c r="CI23" s="136">
        <f>IFERROR(CH23/CF23,"-")</f>
        <v>1</v>
      </c>
      <c r="CJ23" s="137">
        <v>3000</v>
      </c>
      <c r="CK23" s="138">
        <f>IFERROR(CJ23/CF23,"-")</f>
        <v>3000</v>
      </c>
      <c r="CL23" s="139">
        <v>1</v>
      </c>
      <c r="CM23" s="139"/>
      <c r="CN23" s="139"/>
      <c r="CO23" s="140">
        <v>2</v>
      </c>
      <c r="CP23" s="141">
        <v>8000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0.01</v>
      </c>
      <c r="B24" s="203" t="s">
        <v>103</v>
      </c>
      <c r="C24" s="203"/>
      <c r="D24" s="203" t="s">
        <v>104</v>
      </c>
      <c r="E24" s="203" t="s">
        <v>105</v>
      </c>
      <c r="F24" s="203" t="s">
        <v>63</v>
      </c>
      <c r="G24" s="203" t="s">
        <v>106</v>
      </c>
      <c r="H24" s="90" t="s">
        <v>107</v>
      </c>
      <c r="I24" s="90" t="s">
        <v>108</v>
      </c>
      <c r="J24" s="188">
        <v>300000</v>
      </c>
      <c r="K24" s="81">
        <v>4</v>
      </c>
      <c r="L24" s="81">
        <v>0</v>
      </c>
      <c r="M24" s="81">
        <v>19</v>
      </c>
      <c r="N24" s="91">
        <v>1</v>
      </c>
      <c r="O24" s="92">
        <v>0</v>
      </c>
      <c r="P24" s="93">
        <f>N24+O24</f>
        <v>1</v>
      </c>
      <c r="Q24" s="82">
        <f>IFERROR(P24/M24,"-")</f>
        <v>0.052631578947368</v>
      </c>
      <c r="R24" s="81">
        <v>0</v>
      </c>
      <c r="S24" s="81">
        <v>1</v>
      </c>
      <c r="T24" s="82">
        <f>IFERROR(S24/(O24+P24),"-")</f>
        <v>1</v>
      </c>
      <c r="U24" s="182">
        <f>IFERROR(J24/SUM(P24:P37),"-")</f>
        <v>12500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SUM(X24:X37)-SUM(J24:J37)</f>
        <v>-297000</v>
      </c>
      <c r="AB24" s="85">
        <f>SUM(X24:X37)/SUM(J24:J37)</f>
        <v>0.01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109</v>
      </c>
      <c r="C25" s="203"/>
      <c r="D25" s="203" t="s">
        <v>110</v>
      </c>
      <c r="E25" s="203" t="s">
        <v>71</v>
      </c>
      <c r="F25" s="203" t="s">
        <v>63</v>
      </c>
      <c r="G25" s="203" t="s">
        <v>111</v>
      </c>
      <c r="H25" s="90" t="s">
        <v>107</v>
      </c>
      <c r="I25" s="90" t="s">
        <v>112</v>
      </c>
      <c r="J25" s="188"/>
      <c r="K25" s="81">
        <v>3</v>
      </c>
      <c r="L25" s="81">
        <v>0</v>
      </c>
      <c r="M25" s="81">
        <v>28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113</v>
      </c>
      <c r="C26" s="203"/>
      <c r="D26" s="203" t="s">
        <v>114</v>
      </c>
      <c r="E26" s="203" t="s">
        <v>115</v>
      </c>
      <c r="F26" s="203" t="s">
        <v>63</v>
      </c>
      <c r="G26" s="203" t="s">
        <v>116</v>
      </c>
      <c r="H26" s="90" t="s">
        <v>107</v>
      </c>
      <c r="I26" s="90" t="s">
        <v>117</v>
      </c>
      <c r="J26" s="188"/>
      <c r="K26" s="81">
        <v>1</v>
      </c>
      <c r="L26" s="81">
        <v>0</v>
      </c>
      <c r="M26" s="81">
        <v>10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61</v>
      </c>
      <c r="E27" s="203" t="s">
        <v>62</v>
      </c>
      <c r="F27" s="203" t="s">
        <v>63</v>
      </c>
      <c r="G27" s="203" t="s">
        <v>119</v>
      </c>
      <c r="H27" s="90" t="s">
        <v>107</v>
      </c>
      <c r="I27" s="204" t="s">
        <v>120</v>
      </c>
      <c r="J27" s="188"/>
      <c r="K27" s="81">
        <v>8</v>
      </c>
      <c r="L27" s="81">
        <v>0</v>
      </c>
      <c r="M27" s="81">
        <v>48</v>
      </c>
      <c r="N27" s="91">
        <v>1</v>
      </c>
      <c r="O27" s="92">
        <v>0</v>
      </c>
      <c r="P27" s="93">
        <f>N27+O27</f>
        <v>1</v>
      </c>
      <c r="Q27" s="82">
        <f>IFERROR(P27/M27,"-")</f>
        <v>0.020833333333333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1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104</v>
      </c>
      <c r="E28" s="203" t="s">
        <v>105</v>
      </c>
      <c r="F28" s="203" t="s">
        <v>63</v>
      </c>
      <c r="G28" s="203" t="s">
        <v>122</v>
      </c>
      <c r="H28" s="90" t="s">
        <v>107</v>
      </c>
      <c r="I28" s="90" t="s">
        <v>123</v>
      </c>
      <c r="J28" s="188"/>
      <c r="K28" s="81">
        <v>0</v>
      </c>
      <c r="L28" s="81">
        <v>0</v>
      </c>
      <c r="M28" s="81">
        <v>15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124</v>
      </c>
      <c r="C29" s="203"/>
      <c r="D29" s="203" t="s">
        <v>110</v>
      </c>
      <c r="E29" s="203" t="s">
        <v>71</v>
      </c>
      <c r="F29" s="203" t="s">
        <v>63</v>
      </c>
      <c r="G29" s="203" t="s">
        <v>125</v>
      </c>
      <c r="H29" s="90" t="s">
        <v>107</v>
      </c>
      <c r="I29" s="90" t="s">
        <v>126</v>
      </c>
      <c r="J29" s="188"/>
      <c r="K29" s="81">
        <v>3</v>
      </c>
      <c r="L29" s="81">
        <v>0</v>
      </c>
      <c r="M29" s="81">
        <v>29</v>
      </c>
      <c r="N29" s="91">
        <v>2</v>
      </c>
      <c r="O29" s="92">
        <v>0</v>
      </c>
      <c r="P29" s="93">
        <f>N29+O29</f>
        <v>2</v>
      </c>
      <c r="Q29" s="82">
        <f>IFERROR(P29/M29,"-")</f>
        <v>0.068965517241379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127</v>
      </c>
      <c r="C30" s="203"/>
      <c r="D30" s="203" t="s">
        <v>114</v>
      </c>
      <c r="E30" s="203" t="s">
        <v>115</v>
      </c>
      <c r="F30" s="203" t="s">
        <v>63</v>
      </c>
      <c r="G30" s="203" t="s">
        <v>128</v>
      </c>
      <c r="H30" s="90" t="s">
        <v>107</v>
      </c>
      <c r="I30" s="90" t="s">
        <v>129</v>
      </c>
      <c r="J30" s="188"/>
      <c r="K30" s="81">
        <v>0</v>
      </c>
      <c r="L30" s="81">
        <v>0</v>
      </c>
      <c r="M30" s="81">
        <v>9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130</v>
      </c>
      <c r="C31" s="203"/>
      <c r="D31" s="203" t="s">
        <v>61</v>
      </c>
      <c r="E31" s="203" t="s">
        <v>62</v>
      </c>
      <c r="F31" s="203" t="s">
        <v>63</v>
      </c>
      <c r="G31" s="203" t="s">
        <v>131</v>
      </c>
      <c r="H31" s="90" t="s">
        <v>107</v>
      </c>
      <c r="I31" s="90" t="s">
        <v>132</v>
      </c>
      <c r="J31" s="188"/>
      <c r="K31" s="81">
        <v>4</v>
      </c>
      <c r="L31" s="81">
        <v>0</v>
      </c>
      <c r="M31" s="81">
        <v>23</v>
      </c>
      <c r="N31" s="91">
        <v>2</v>
      </c>
      <c r="O31" s="92">
        <v>0</v>
      </c>
      <c r="P31" s="93">
        <f>N31+O31</f>
        <v>2</v>
      </c>
      <c r="Q31" s="82">
        <f>IFERROR(P31/M31,"-")</f>
        <v>0.08695652173913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>
        <v>1</v>
      </c>
      <c r="CG31" s="134">
        <f>IF(P31=0,"",IF(CF31=0,"",(CF31/P31)))</f>
        <v>0.5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133</v>
      </c>
      <c r="C32" s="203"/>
      <c r="D32" s="203" t="s">
        <v>104</v>
      </c>
      <c r="E32" s="203" t="s">
        <v>105</v>
      </c>
      <c r="F32" s="203" t="s">
        <v>63</v>
      </c>
      <c r="G32" s="203" t="s">
        <v>134</v>
      </c>
      <c r="H32" s="90" t="s">
        <v>107</v>
      </c>
      <c r="I32" s="90" t="s">
        <v>135</v>
      </c>
      <c r="J32" s="188"/>
      <c r="K32" s="81">
        <v>7</v>
      </c>
      <c r="L32" s="81">
        <v>0</v>
      </c>
      <c r="M32" s="81">
        <v>16</v>
      </c>
      <c r="N32" s="91">
        <v>3</v>
      </c>
      <c r="O32" s="92">
        <v>0</v>
      </c>
      <c r="P32" s="93">
        <f>N32+O32</f>
        <v>3</v>
      </c>
      <c r="Q32" s="82">
        <f>IFERROR(P32/M32,"-")</f>
        <v>0.1875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2</v>
      </c>
      <c r="BX32" s="127">
        <f>IF(P32=0,"",IF(BW32=0,"",(BW32/P32)))</f>
        <v>0.66666666666667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136</v>
      </c>
      <c r="C33" s="203"/>
      <c r="D33" s="203" t="s">
        <v>110</v>
      </c>
      <c r="E33" s="203" t="s">
        <v>71</v>
      </c>
      <c r="F33" s="203" t="s">
        <v>63</v>
      </c>
      <c r="G33" s="203" t="s">
        <v>137</v>
      </c>
      <c r="H33" s="90" t="s">
        <v>107</v>
      </c>
      <c r="I33" s="205" t="s">
        <v>138</v>
      </c>
      <c r="J33" s="188"/>
      <c r="K33" s="81">
        <v>4</v>
      </c>
      <c r="L33" s="81">
        <v>0</v>
      </c>
      <c r="M33" s="81">
        <v>26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139</v>
      </c>
      <c r="C34" s="203"/>
      <c r="D34" s="203" t="s">
        <v>114</v>
      </c>
      <c r="E34" s="203" t="s">
        <v>115</v>
      </c>
      <c r="F34" s="203" t="s">
        <v>63</v>
      </c>
      <c r="G34" s="203" t="s">
        <v>140</v>
      </c>
      <c r="H34" s="90" t="s">
        <v>107</v>
      </c>
      <c r="I34" s="90" t="s">
        <v>141</v>
      </c>
      <c r="J34" s="188"/>
      <c r="K34" s="81">
        <v>1</v>
      </c>
      <c r="L34" s="81">
        <v>0</v>
      </c>
      <c r="M34" s="81">
        <v>12</v>
      </c>
      <c r="N34" s="91">
        <v>1</v>
      </c>
      <c r="O34" s="92">
        <v>0</v>
      </c>
      <c r="P34" s="93">
        <f>N34+O34</f>
        <v>1</v>
      </c>
      <c r="Q34" s="82">
        <f>IFERROR(P34/M34,"-")</f>
        <v>0.083333333333333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142</v>
      </c>
      <c r="C35" s="203"/>
      <c r="D35" s="203" t="s">
        <v>61</v>
      </c>
      <c r="E35" s="203" t="s">
        <v>62</v>
      </c>
      <c r="F35" s="203" t="s">
        <v>63</v>
      </c>
      <c r="G35" s="203" t="s">
        <v>143</v>
      </c>
      <c r="H35" s="90" t="s">
        <v>107</v>
      </c>
      <c r="I35" s="90"/>
      <c r="J35" s="188"/>
      <c r="K35" s="81">
        <v>6</v>
      </c>
      <c r="L35" s="81">
        <v>0</v>
      </c>
      <c r="M35" s="81">
        <v>34</v>
      </c>
      <c r="N35" s="91">
        <v>1</v>
      </c>
      <c r="O35" s="92">
        <v>0</v>
      </c>
      <c r="P35" s="93">
        <f>N35+O35</f>
        <v>1</v>
      </c>
      <c r="Q35" s="82">
        <f>IFERROR(P35/M35,"-")</f>
        <v>0.029411764705882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1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144</v>
      </c>
      <c r="C36" s="203"/>
      <c r="D36" s="203" t="s">
        <v>104</v>
      </c>
      <c r="E36" s="203" t="s">
        <v>105</v>
      </c>
      <c r="F36" s="203" t="s">
        <v>63</v>
      </c>
      <c r="G36" s="203" t="s">
        <v>145</v>
      </c>
      <c r="H36" s="90" t="s">
        <v>107</v>
      </c>
      <c r="I36" s="90"/>
      <c r="J36" s="188"/>
      <c r="K36" s="81">
        <v>2</v>
      </c>
      <c r="L36" s="81">
        <v>0</v>
      </c>
      <c r="M36" s="81">
        <v>24</v>
      </c>
      <c r="N36" s="91">
        <v>1</v>
      </c>
      <c r="O36" s="92">
        <v>0</v>
      </c>
      <c r="P36" s="93">
        <f>N36+O36</f>
        <v>1</v>
      </c>
      <c r="Q36" s="82">
        <f>IFERROR(P36/M36,"-")</f>
        <v>0.041666666666667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146</v>
      </c>
      <c r="C37" s="203"/>
      <c r="D37" s="203" t="s">
        <v>147</v>
      </c>
      <c r="E37" s="203" t="s">
        <v>147</v>
      </c>
      <c r="F37" s="203" t="s">
        <v>68</v>
      </c>
      <c r="G37" s="203" t="s">
        <v>148</v>
      </c>
      <c r="H37" s="90"/>
      <c r="I37" s="90"/>
      <c r="J37" s="188"/>
      <c r="K37" s="81">
        <v>91</v>
      </c>
      <c r="L37" s="81">
        <v>44</v>
      </c>
      <c r="M37" s="81">
        <v>38</v>
      </c>
      <c r="N37" s="91">
        <v>12</v>
      </c>
      <c r="O37" s="92">
        <v>0</v>
      </c>
      <c r="P37" s="93">
        <f>N37+O37</f>
        <v>12</v>
      </c>
      <c r="Q37" s="82">
        <f>IFERROR(P37/M37,"-")</f>
        <v>0.31578947368421</v>
      </c>
      <c r="R37" s="81">
        <v>0</v>
      </c>
      <c r="S37" s="81">
        <v>6</v>
      </c>
      <c r="T37" s="82">
        <f>IFERROR(S37/(O37+P37),"-")</f>
        <v>0.5</v>
      </c>
      <c r="U37" s="182"/>
      <c r="V37" s="84">
        <v>2</v>
      </c>
      <c r="W37" s="82">
        <f>IF(P37=0,"-",V37/P37)</f>
        <v>0.16666666666667</v>
      </c>
      <c r="X37" s="186">
        <v>3000</v>
      </c>
      <c r="Y37" s="187">
        <f>IFERROR(X37/P37,"-")</f>
        <v>250</v>
      </c>
      <c r="Z37" s="187">
        <f>IFERROR(X37/V37,"-")</f>
        <v>1500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0.083333333333333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5</v>
      </c>
      <c r="BO37" s="120">
        <f>IF(P37=0,"",IF(BN37=0,"",(BN37/P37)))</f>
        <v>0.41666666666667</v>
      </c>
      <c r="BP37" s="121">
        <v>2</v>
      </c>
      <c r="BQ37" s="122">
        <f>IFERROR(BP37/BN37,"-")</f>
        <v>0.4</v>
      </c>
      <c r="BR37" s="123">
        <v>3000</v>
      </c>
      <c r="BS37" s="124">
        <f>IFERROR(BR37/BN37,"-")</f>
        <v>600</v>
      </c>
      <c r="BT37" s="125">
        <v>2</v>
      </c>
      <c r="BU37" s="125"/>
      <c r="BV37" s="125"/>
      <c r="BW37" s="126">
        <v>4</v>
      </c>
      <c r="BX37" s="127">
        <f>IF(P37=0,"",IF(BW37=0,"",(BW37/P37)))</f>
        <v>0.33333333333333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2</v>
      </c>
      <c r="CG37" s="134">
        <f>IF(P37=0,"",IF(CF37=0,"",(CF37/P37)))</f>
        <v>0.16666666666667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2</v>
      </c>
      <c r="CP37" s="141">
        <v>3000</v>
      </c>
      <c r="CQ37" s="141">
        <v>2000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0.48333333333333</v>
      </c>
      <c r="B38" s="203" t="s">
        <v>149</v>
      </c>
      <c r="C38" s="203"/>
      <c r="D38" s="203" t="s">
        <v>74</v>
      </c>
      <c r="E38" s="203" t="s">
        <v>75</v>
      </c>
      <c r="F38" s="203" t="s">
        <v>63</v>
      </c>
      <c r="G38" s="203" t="s">
        <v>88</v>
      </c>
      <c r="H38" s="90" t="s">
        <v>150</v>
      </c>
      <c r="I38" s="204" t="s">
        <v>151</v>
      </c>
      <c r="J38" s="188">
        <v>120000</v>
      </c>
      <c r="K38" s="81">
        <v>30</v>
      </c>
      <c r="L38" s="81">
        <v>0</v>
      </c>
      <c r="M38" s="81">
        <v>78</v>
      </c>
      <c r="N38" s="91">
        <v>4</v>
      </c>
      <c r="O38" s="92">
        <v>0</v>
      </c>
      <c r="P38" s="93">
        <f>N38+O38</f>
        <v>4</v>
      </c>
      <c r="Q38" s="82">
        <f>IFERROR(P38/M38,"-")</f>
        <v>0.051282051282051</v>
      </c>
      <c r="R38" s="81">
        <v>0</v>
      </c>
      <c r="S38" s="81">
        <v>1</v>
      </c>
      <c r="T38" s="82">
        <f>IFERROR(S38/(O38+P38),"-")</f>
        <v>0.25</v>
      </c>
      <c r="U38" s="182">
        <f>IFERROR(J38/SUM(P38:P39),"-")</f>
        <v>15000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-62000</v>
      </c>
      <c r="AB38" s="85">
        <f>SUM(X38:X39)/SUM(J38:J39)</f>
        <v>0.48333333333333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152</v>
      </c>
      <c r="C39" s="203"/>
      <c r="D39" s="203" t="s">
        <v>74</v>
      </c>
      <c r="E39" s="203" t="s">
        <v>75</v>
      </c>
      <c r="F39" s="203" t="s">
        <v>68</v>
      </c>
      <c r="G39" s="203"/>
      <c r="H39" s="90"/>
      <c r="I39" s="90"/>
      <c r="J39" s="188"/>
      <c r="K39" s="81">
        <v>25</v>
      </c>
      <c r="L39" s="81">
        <v>21</v>
      </c>
      <c r="M39" s="81">
        <v>9</v>
      </c>
      <c r="N39" s="91">
        <v>4</v>
      </c>
      <c r="O39" s="92">
        <v>0</v>
      </c>
      <c r="P39" s="93">
        <f>N39+O39</f>
        <v>4</v>
      </c>
      <c r="Q39" s="82">
        <f>IFERROR(P39/M39,"-")</f>
        <v>0.44444444444444</v>
      </c>
      <c r="R39" s="81">
        <v>2</v>
      </c>
      <c r="S39" s="81">
        <v>2</v>
      </c>
      <c r="T39" s="82">
        <f>IFERROR(S39/(O39+P39),"-")</f>
        <v>0.5</v>
      </c>
      <c r="U39" s="182"/>
      <c r="V39" s="84">
        <v>2</v>
      </c>
      <c r="W39" s="82">
        <f>IF(P39=0,"-",V39/P39)</f>
        <v>0.5</v>
      </c>
      <c r="X39" s="186">
        <v>58000</v>
      </c>
      <c r="Y39" s="187">
        <f>IFERROR(X39/P39,"-")</f>
        <v>14500</v>
      </c>
      <c r="Z39" s="187">
        <f>IFERROR(X39/V39,"-")</f>
        <v>29000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0.25</v>
      </c>
      <c r="BP39" s="121">
        <v>1</v>
      </c>
      <c r="BQ39" s="122">
        <f>IFERROR(BP39/BN39,"-")</f>
        <v>1</v>
      </c>
      <c r="BR39" s="123">
        <v>5000</v>
      </c>
      <c r="BS39" s="124">
        <f>IFERROR(BR39/BN39,"-")</f>
        <v>5000</v>
      </c>
      <c r="BT39" s="125"/>
      <c r="BU39" s="125">
        <v>1</v>
      </c>
      <c r="BV39" s="125"/>
      <c r="BW39" s="126">
        <v>2</v>
      </c>
      <c r="BX39" s="127">
        <f>IF(P39=0,"",IF(BW39=0,"",(BW39/P39)))</f>
        <v>0.5</v>
      </c>
      <c r="BY39" s="128">
        <v>1</v>
      </c>
      <c r="BZ39" s="129">
        <f>IFERROR(BY39/BW39,"-")</f>
        <v>0.5</v>
      </c>
      <c r="CA39" s="130">
        <v>53000</v>
      </c>
      <c r="CB39" s="131">
        <f>IFERROR(CA39/BW39,"-")</f>
        <v>26500</v>
      </c>
      <c r="CC39" s="132"/>
      <c r="CD39" s="132"/>
      <c r="CE39" s="132">
        <v>1</v>
      </c>
      <c r="CF39" s="133">
        <v>1</v>
      </c>
      <c r="CG39" s="134">
        <f>IF(P39=0,"",IF(CF39=0,"",(CF39/P39)))</f>
        <v>0.25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2</v>
      </c>
      <c r="CP39" s="141">
        <v>58000</v>
      </c>
      <c r="CQ39" s="141">
        <v>53000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0.20666666666667</v>
      </c>
      <c r="B40" s="203" t="s">
        <v>153</v>
      </c>
      <c r="C40" s="203"/>
      <c r="D40" s="203" t="s">
        <v>74</v>
      </c>
      <c r="E40" s="203" t="s">
        <v>75</v>
      </c>
      <c r="F40" s="203" t="s">
        <v>63</v>
      </c>
      <c r="G40" s="203" t="s">
        <v>154</v>
      </c>
      <c r="H40" s="90" t="s">
        <v>155</v>
      </c>
      <c r="I40" s="205" t="s">
        <v>156</v>
      </c>
      <c r="J40" s="188">
        <v>150000</v>
      </c>
      <c r="K40" s="81">
        <v>17</v>
      </c>
      <c r="L40" s="81">
        <v>0</v>
      </c>
      <c r="M40" s="81">
        <v>53</v>
      </c>
      <c r="N40" s="91">
        <v>7</v>
      </c>
      <c r="O40" s="92">
        <v>0</v>
      </c>
      <c r="P40" s="93">
        <f>N40+O40</f>
        <v>7</v>
      </c>
      <c r="Q40" s="82">
        <f>IFERROR(P40/M40,"-")</f>
        <v>0.13207547169811</v>
      </c>
      <c r="R40" s="81">
        <v>0</v>
      </c>
      <c r="S40" s="81">
        <v>3</v>
      </c>
      <c r="T40" s="82">
        <f>IFERROR(S40/(O40+P40),"-")</f>
        <v>0.42857142857143</v>
      </c>
      <c r="U40" s="182">
        <f>IFERROR(J40/SUM(P40:P41),"-")</f>
        <v>10714.285714286</v>
      </c>
      <c r="V40" s="84">
        <v>2</v>
      </c>
      <c r="W40" s="82">
        <f>IF(P40=0,"-",V40/P40)</f>
        <v>0.28571428571429</v>
      </c>
      <c r="X40" s="186">
        <v>5000</v>
      </c>
      <c r="Y40" s="187">
        <f>IFERROR(X40/P40,"-")</f>
        <v>714.28571428571</v>
      </c>
      <c r="Z40" s="187">
        <f>IFERROR(X40/V40,"-")</f>
        <v>2500</v>
      </c>
      <c r="AA40" s="188">
        <f>SUM(X40:X41)-SUM(J40:J41)</f>
        <v>-119000</v>
      </c>
      <c r="AB40" s="85">
        <f>SUM(X40:X41)/SUM(J40:J41)</f>
        <v>0.20666666666667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0.14285714285714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0.28571428571429</v>
      </c>
      <c r="BP40" s="121">
        <v>1</v>
      </c>
      <c r="BQ40" s="122">
        <f>IFERROR(BP40/BN40,"-")</f>
        <v>0.5</v>
      </c>
      <c r="BR40" s="123">
        <v>3000</v>
      </c>
      <c r="BS40" s="124">
        <f>IFERROR(BR40/BN40,"-")</f>
        <v>1500</v>
      </c>
      <c r="BT40" s="125">
        <v>1</v>
      </c>
      <c r="BU40" s="125"/>
      <c r="BV40" s="125"/>
      <c r="BW40" s="126">
        <v>4</v>
      </c>
      <c r="BX40" s="127">
        <f>IF(P40=0,"",IF(BW40=0,"",(BW40/P40)))</f>
        <v>0.57142857142857</v>
      </c>
      <c r="BY40" s="128">
        <v>1</v>
      </c>
      <c r="BZ40" s="129">
        <f>IFERROR(BY40/BW40,"-")</f>
        <v>0.25</v>
      </c>
      <c r="CA40" s="130">
        <v>2000</v>
      </c>
      <c r="CB40" s="131">
        <f>IFERROR(CA40/BW40,"-")</f>
        <v>500</v>
      </c>
      <c r="CC40" s="132">
        <v>1</v>
      </c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2</v>
      </c>
      <c r="CP40" s="141">
        <v>5000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157</v>
      </c>
      <c r="C41" s="203"/>
      <c r="D41" s="203" t="s">
        <v>74</v>
      </c>
      <c r="E41" s="203" t="s">
        <v>75</v>
      </c>
      <c r="F41" s="203" t="s">
        <v>68</v>
      </c>
      <c r="G41" s="203"/>
      <c r="H41" s="90"/>
      <c r="I41" s="90"/>
      <c r="J41" s="188"/>
      <c r="K41" s="81">
        <v>28</v>
      </c>
      <c r="L41" s="81">
        <v>21</v>
      </c>
      <c r="M41" s="81">
        <v>35</v>
      </c>
      <c r="N41" s="91">
        <v>7</v>
      </c>
      <c r="O41" s="92">
        <v>0</v>
      </c>
      <c r="P41" s="93">
        <f>N41+O41</f>
        <v>7</v>
      </c>
      <c r="Q41" s="82">
        <f>IFERROR(P41/M41,"-")</f>
        <v>0.2</v>
      </c>
      <c r="R41" s="81">
        <v>1</v>
      </c>
      <c r="S41" s="81">
        <v>2</v>
      </c>
      <c r="T41" s="82">
        <f>IFERROR(S41/(O41+P41),"-")</f>
        <v>0.28571428571429</v>
      </c>
      <c r="U41" s="182"/>
      <c r="V41" s="84">
        <v>3</v>
      </c>
      <c r="W41" s="82">
        <f>IF(P41=0,"-",V41/P41)</f>
        <v>0.42857142857143</v>
      </c>
      <c r="X41" s="186">
        <v>26000</v>
      </c>
      <c r="Y41" s="187">
        <f>IFERROR(X41/P41,"-")</f>
        <v>3714.2857142857</v>
      </c>
      <c r="Z41" s="187">
        <f>IFERROR(X41/V41,"-")</f>
        <v>8666.6666666667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0.14285714285714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5</v>
      </c>
      <c r="BX41" s="127">
        <f>IF(P41=0,"",IF(BW41=0,"",(BW41/P41)))</f>
        <v>0.71428571428571</v>
      </c>
      <c r="BY41" s="128">
        <v>2</v>
      </c>
      <c r="BZ41" s="129">
        <f>IFERROR(BY41/BW41,"-")</f>
        <v>0.4</v>
      </c>
      <c r="CA41" s="130">
        <v>5000</v>
      </c>
      <c r="CB41" s="131">
        <f>IFERROR(CA41/BW41,"-")</f>
        <v>1000</v>
      </c>
      <c r="CC41" s="132">
        <v>1</v>
      </c>
      <c r="CD41" s="132">
        <v>1</v>
      </c>
      <c r="CE41" s="132"/>
      <c r="CF41" s="133">
        <v>1</v>
      </c>
      <c r="CG41" s="134">
        <f>IF(P41=0,"",IF(CF41=0,"",(CF41/P41)))</f>
        <v>0.14285714285714</v>
      </c>
      <c r="CH41" s="135">
        <v>1</v>
      </c>
      <c r="CI41" s="136">
        <f>IFERROR(CH41/CF41,"-")</f>
        <v>1</v>
      </c>
      <c r="CJ41" s="137">
        <v>21000</v>
      </c>
      <c r="CK41" s="138">
        <f>IFERROR(CJ41/CF41,"-")</f>
        <v>21000</v>
      </c>
      <c r="CL41" s="139"/>
      <c r="CM41" s="139"/>
      <c r="CN41" s="139">
        <v>1</v>
      </c>
      <c r="CO41" s="140">
        <v>3</v>
      </c>
      <c r="CP41" s="141">
        <v>26000</v>
      </c>
      <c r="CQ41" s="141">
        <v>21000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0.28</v>
      </c>
      <c r="B42" s="203" t="s">
        <v>158</v>
      </c>
      <c r="C42" s="203"/>
      <c r="D42" s="203" t="s">
        <v>74</v>
      </c>
      <c r="E42" s="203" t="s">
        <v>75</v>
      </c>
      <c r="F42" s="203" t="s">
        <v>63</v>
      </c>
      <c r="G42" s="203" t="s">
        <v>159</v>
      </c>
      <c r="H42" s="90" t="s">
        <v>155</v>
      </c>
      <c r="I42" s="90" t="s">
        <v>160</v>
      </c>
      <c r="J42" s="188">
        <v>150000</v>
      </c>
      <c r="K42" s="81">
        <v>9</v>
      </c>
      <c r="L42" s="81">
        <v>0</v>
      </c>
      <c r="M42" s="81">
        <v>42</v>
      </c>
      <c r="N42" s="91">
        <v>6</v>
      </c>
      <c r="O42" s="92">
        <v>0</v>
      </c>
      <c r="P42" s="93">
        <f>N42+O42</f>
        <v>6</v>
      </c>
      <c r="Q42" s="82">
        <f>IFERROR(P42/M42,"-")</f>
        <v>0.14285714285714</v>
      </c>
      <c r="R42" s="81">
        <v>1</v>
      </c>
      <c r="S42" s="81">
        <v>2</v>
      </c>
      <c r="T42" s="82">
        <f>IFERROR(S42/(O42+P42),"-")</f>
        <v>0.33333333333333</v>
      </c>
      <c r="U42" s="182">
        <f>IFERROR(J42/SUM(P42:P43),"-")</f>
        <v>16666.666666667</v>
      </c>
      <c r="V42" s="84">
        <v>1</v>
      </c>
      <c r="W42" s="82">
        <f>IF(P42=0,"-",V42/P42)</f>
        <v>0.16666666666667</v>
      </c>
      <c r="X42" s="186">
        <v>42000</v>
      </c>
      <c r="Y42" s="187">
        <f>IFERROR(X42/P42,"-")</f>
        <v>7000</v>
      </c>
      <c r="Z42" s="187">
        <f>IFERROR(X42/V42,"-")</f>
        <v>42000</v>
      </c>
      <c r="AA42" s="188">
        <f>SUM(X42:X43)-SUM(J42:J43)</f>
        <v>-108000</v>
      </c>
      <c r="AB42" s="85">
        <f>SUM(X42:X43)/SUM(J42:J43)</f>
        <v>0.28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4</v>
      </c>
      <c r="BO42" s="120">
        <f>IF(P42=0,"",IF(BN42=0,"",(BN42/P42)))</f>
        <v>0.66666666666667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0.33333333333333</v>
      </c>
      <c r="BY42" s="128">
        <v>1</v>
      </c>
      <c r="BZ42" s="129">
        <f>IFERROR(BY42/BW42,"-")</f>
        <v>0.5</v>
      </c>
      <c r="CA42" s="130">
        <v>42000</v>
      </c>
      <c r="CB42" s="131">
        <f>IFERROR(CA42/BW42,"-")</f>
        <v>21000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42000</v>
      </c>
      <c r="CQ42" s="141">
        <v>42000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161</v>
      </c>
      <c r="C43" s="203"/>
      <c r="D43" s="203" t="s">
        <v>74</v>
      </c>
      <c r="E43" s="203" t="s">
        <v>75</v>
      </c>
      <c r="F43" s="203" t="s">
        <v>68</v>
      </c>
      <c r="G43" s="203"/>
      <c r="H43" s="90"/>
      <c r="I43" s="90"/>
      <c r="J43" s="188"/>
      <c r="K43" s="81">
        <v>19</v>
      </c>
      <c r="L43" s="81">
        <v>16</v>
      </c>
      <c r="M43" s="81">
        <v>17</v>
      </c>
      <c r="N43" s="91">
        <v>3</v>
      </c>
      <c r="O43" s="92">
        <v>0</v>
      </c>
      <c r="P43" s="93">
        <f>N43+O43</f>
        <v>3</v>
      </c>
      <c r="Q43" s="82">
        <f>IFERROR(P43/M43,"-")</f>
        <v>0.17647058823529</v>
      </c>
      <c r="R43" s="81">
        <v>0</v>
      </c>
      <c r="S43" s="81">
        <v>2</v>
      </c>
      <c r="T43" s="82">
        <f>IFERROR(S43/(O43+P43),"-")</f>
        <v>0.66666666666667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0.33333333333333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2</v>
      </c>
      <c r="BX43" s="127">
        <f>IF(P43=0,"",IF(BW43=0,"",(BW43/P43)))</f>
        <v>0.66666666666667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0.0083333333333333</v>
      </c>
      <c r="B44" s="203" t="s">
        <v>162</v>
      </c>
      <c r="C44" s="203"/>
      <c r="D44" s="203" t="s">
        <v>74</v>
      </c>
      <c r="E44" s="203" t="s">
        <v>75</v>
      </c>
      <c r="F44" s="203" t="s">
        <v>63</v>
      </c>
      <c r="G44" s="203" t="s">
        <v>64</v>
      </c>
      <c r="H44" s="90" t="s">
        <v>163</v>
      </c>
      <c r="I44" s="205" t="s">
        <v>138</v>
      </c>
      <c r="J44" s="188">
        <v>120000</v>
      </c>
      <c r="K44" s="81">
        <v>9</v>
      </c>
      <c r="L44" s="81">
        <v>0</v>
      </c>
      <c r="M44" s="81">
        <v>61</v>
      </c>
      <c r="N44" s="91">
        <v>2</v>
      </c>
      <c r="O44" s="92">
        <v>0</v>
      </c>
      <c r="P44" s="93">
        <f>N44+O44</f>
        <v>2</v>
      </c>
      <c r="Q44" s="82">
        <f>IFERROR(P44/M44,"-")</f>
        <v>0.032786885245902</v>
      </c>
      <c r="R44" s="81">
        <v>0</v>
      </c>
      <c r="S44" s="81">
        <v>1</v>
      </c>
      <c r="T44" s="82">
        <f>IFERROR(S44/(O44+P44),"-")</f>
        <v>0.5</v>
      </c>
      <c r="U44" s="182">
        <f>IFERROR(J44/SUM(P44:P45),"-")</f>
        <v>24000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-119000</v>
      </c>
      <c r="AB44" s="85">
        <f>SUM(X44:X45)/SUM(J44:J45)</f>
        <v>0.0083333333333333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2</v>
      </c>
      <c r="BX44" s="127">
        <f>IF(P44=0,"",IF(BW44=0,"",(BW44/P44)))</f>
        <v>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164</v>
      </c>
      <c r="C45" s="203"/>
      <c r="D45" s="203" t="s">
        <v>74</v>
      </c>
      <c r="E45" s="203" t="s">
        <v>75</v>
      </c>
      <c r="F45" s="203" t="s">
        <v>68</v>
      </c>
      <c r="G45" s="203"/>
      <c r="H45" s="90"/>
      <c r="I45" s="90"/>
      <c r="J45" s="188"/>
      <c r="K45" s="81">
        <v>24</v>
      </c>
      <c r="L45" s="81">
        <v>15</v>
      </c>
      <c r="M45" s="81">
        <v>16</v>
      </c>
      <c r="N45" s="91">
        <v>3</v>
      </c>
      <c r="O45" s="92">
        <v>0</v>
      </c>
      <c r="P45" s="93">
        <f>N45+O45</f>
        <v>3</v>
      </c>
      <c r="Q45" s="82">
        <f>IFERROR(P45/M45,"-")</f>
        <v>0.1875</v>
      </c>
      <c r="R45" s="81">
        <v>0</v>
      </c>
      <c r="S45" s="81">
        <v>1</v>
      </c>
      <c r="T45" s="82">
        <f>IFERROR(S45/(O45+P45),"-")</f>
        <v>0.33333333333333</v>
      </c>
      <c r="U45" s="182"/>
      <c r="V45" s="84">
        <v>1</v>
      </c>
      <c r="W45" s="82">
        <f>IF(P45=0,"-",V45/P45)</f>
        <v>0.33333333333333</v>
      </c>
      <c r="X45" s="186">
        <v>1000</v>
      </c>
      <c r="Y45" s="187">
        <f>IFERROR(X45/P45,"-")</f>
        <v>333.33333333333</v>
      </c>
      <c r="Z45" s="187">
        <f>IFERROR(X45/V45,"-")</f>
        <v>1000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0.33333333333333</v>
      </c>
      <c r="BY45" s="128">
        <v>1</v>
      </c>
      <c r="BZ45" s="129">
        <f>IFERROR(BY45/BW45,"-")</f>
        <v>1</v>
      </c>
      <c r="CA45" s="130">
        <v>1000</v>
      </c>
      <c r="CB45" s="131">
        <f>IFERROR(CA45/BW45,"-")</f>
        <v>1000</v>
      </c>
      <c r="CC45" s="132">
        <v>1</v>
      </c>
      <c r="CD45" s="132"/>
      <c r="CE45" s="132"/>
      <c r="CF45" s="133">
        <v>1</v>
      </c>
      <c r="CG45" s="134">
        <f>IF(P45=0,"",IF(CF45=0,"",(CF45/P45)))</f>
        <v>0.33333333333333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1</v>
      </c>
      <c r="CP45" s="141">
        <v>1000</v>
      </c>
      <c r="CQ45" s="141">
        <v>1000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2.1307692307692</v>
      </c>
      <c r="B46" s="203" t="s">
        <v>165</v>
      </c>
      <c r="C46" s="203"/>
      <c r="D46" s="203" t="s">
        <v>74</v>
      </c>
      <c r="E46" s="203" t="s">
        <v>75</v>
      </c>
      <c r="F46" s="203" t="s">
        <v>63</v>
      </c>
      <c r="G46" s="203" t="s">
        <v>166</v>
      </c>
      <c r="H46" s="90" t="s">
        <v>150</v>
      </c>
      <c r="I46" s="204" t="s">
        <v>151</v>
      </c>
      <c r="J46" s="188">
        <v>130000</v>
      </c>
      <c r="K46" s="81">
        <v>19</v>
      </c>
      <c r="L46" s="81">
        <v>0</v>
      </c>
      <c r="M46" s="81">
        <v>107</v>
      </c>
      <c r="N46" s="91">
        <v>7</v>
      </c>
      <c r="O46" s="92">
        <v>0</v>
      </c>
      <c r="P46" s="93">
        <f>N46+O46</f>
        <v>7</v>
      </c>
      <c r="Q46" s="82">
        <f>IFERROR(P46/M46,"-")</f>
        <v>0.065420560747664</v>
      </c>
      <c r="R46" s="81">
        <v>0</v>
      </c>
      <c r="S46" s="81">
        <v>2</v>
      </c>
      <c r="T46" s="82">
        <f>IFERROR(S46/(O46+P46),"-")</f>
        <v>0.28571428571429</v>
      </c>
      <c r="U46" s="182">
        <f>IFERROR(J46/SUM(P46:P47),"-")</f>
        <v>10833.333333333</v>
      </c>
      <c r="V46" s="84">
        <v>3</v>
      </c>
      <c r="W46" s="82">
        <f>IF(P46=0,"-",V46/P46)</f>
        <v>0.42857142857143</v>
      </c>
      <c r="X46" s="186">
        <v>259000</v>
      </c>
      <c r="Y46" s="187">
        <f>IFERROR(X46/P46,"-")</f>
        <v>37000</v>
      </c>
      <c r="Z46" s="187">
        <f>IFERROR(X46/V46,"-")</f>
        <v>86333.333333333</v>
      </c>
      <c r="AA46" s="188">
        <f>SUM(X46:X47)-SUM(J46:J47)</f>
        <v>147000</v>
      </c>
      <c r="AB46" s="85">
        <f>SUM(X46:X47)/SUM(J46:J47)</f>
        <v>2.1307692307692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5</v>
      </c>
      <c r="BO46" s="120">
        <f>IF(P46=0,"",IF(BN46=0,"",(BN46/P46)))</f>
        <v>0.71428571428571</v>
      </c>
      <c r="BP46" s="121">
        <v>2</v>
      </c>
      <c r="BQ46" s="122">
        <f>IFERROR(BP46/BN46,"-")</f>
        <v>0.4</v>
      </c>
      <c r="BR46" s="123">
        <v>94000</v>
      </c>
      <c r="BS46" s="124">
        <f>IFERROR(BR46/BN46,"-")</f>
        <v>18800</v>
      </c>
      <c r="BT46" s="125">
        <v>1</v>
      </c>
      <c r="BU46" s="125"/>
      <c r="BV46" s="125">
        <v>1</v>
      </c>
      <c r="BW46" s="126">
        <v>1</v>
      </c>
      <c r="BX46" s="127">
        <f>IF(P46=0,"",IF(BW46=0,"",(BW46/P46)))</f>
        <v>0.14285714285714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1</v>
      </c>
      <c r="CG46" s="134">
        <f>IF(P46=0,"",IF(CF46=0,"",(CF46/P46)))</f>
        <v>0.14285714285714</v>
      </c>
      <c r="CH46" s="135">
        <v>1</v>
      </c>
      <c r="CI46" s="136">
        <f>IFERROR(CH46/CF46,"-")</f>
        <v>1</v>
      </c>
      <c r="CJ46" s="137">
        <v>165000</v>
      </c>
      <c r="CK46" s="138">
        <f>IFERROR(CJ46/CF46,"-")</f>
        <v>165000</v>
      </c>
      <c r="CL46" s="139"/>
      <c r="CM46" s="139"/>
      <c r="CN46" s="139">
        <v>1</v>
      </c>
      <c r="CO46" s="140">
        <v>3</v>
      </c>
      <c r="CP46" s="141">
        <v>259000</v>
      </c>
      <c r="CQ46" s="141">
        <v>165000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167</v>
      </c>
      <c r="C47" s="203"/>
      <c r="D47" s="203" t="s">
        <v>74</v>
      </c>
      <c r="E47" s="203" t="s">
        <v>75</v>
      </c>
      <c r="F47" s="203" t="s">
        <v>68</v>
      </c>
      <c r="G47" s="203"/>
      <c r="H47" s="90"/>
      <c r="I47" s="90"/>
      <c r="J47" s="188"/>
      <c r="K47" s="81">
        <v>16</v>
      </c>
      <c r="L47" s="81">
        <v>13</v>
      </c>
      <c r="M47" s="81">
        <v>18</v>
      </c>
      <c r="N47" s="91">
        <v>5</v>
      </c>
      <c r="O47" s="92">
        <v>0</v>
      </c>
      <c r="P47" s="93">
        <f>N47+O47</f>
        <v>5</v>
      </c>
      <c r="Q47" s="82">
        <f>IFERROR(P47/M47,"-")</f>
        <v>0.27777777777778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2</v>
      </c>
      <c r="W47" s="82">
        <f>IF(P47=0,"-",V47/P47)</f>
        <v>0.4</v>
      </c>
      <c r="X47" s="186">
        <v>18000</v>
      </c>
      <c r="Y47" s="187">
        <f>IFERROR(X47/P47,"-")</f>
        <v>3600</v>
      </c>
      <c r="Z47" s="187">
        <f>IFERROR(X47/V47,"-")</f>
        <v>9000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4</v>
      </c>
      <c r="BX47" s="127">
        <f>IF(P47=0,"",IF(BW47=0,"",(BW47/P47)))</f>
        <v>0.8</v>
      </c>
      <c r="BY47" s="128">
        <v>1</v>
      </c>
      <c r="BZ47" s="129">
        <f>IFERROR(BY47/BW47,"-")</f>
        <v>0.25</v>
      </c>
      <c r="CA47" s="130">
        <v>3000</v>
      </c>
      <c r="CB47" s="131">
        <f>IFERROR(CA47/BW47,"-")</f>
        <v>750</v>
      </c>
      <c r="CC47" s="132">
        <v>1</v>
      </c>
      <c r="CD47" s="132"/>
      <c r="CE47" s="132"/>
      <c r="CF47" s="133">
        <v>1</v>
      </c>
      <c r="CG47" s="134">
        <f>IF(P47=0,"",IF(CF47=0,"",(CF47/P47)))</f>
        <v>0.2</v>
      </c>
      <c r="CH47" s="135">
        <v>1</v>
      </c>
      <c r="CI47" s="136">
        <f>IFERROR(CH47/CF47,"-")</f>
        <v>1</v>
      </c>
      <c r="CJ47" s="137">
        <v>15000</v>
      </c>
      <c r="CK47" s="138">
        <f>IFERROR(CJ47/CF47,"-")</f>
        <v>15000</v>
      </c>
      <c r="CL47" s="139"/>
      <c r="CM47" s="139">
        <v>1</v>
      </c>
      <c r="CN47" s="139"/>
      <c r="CO47" s="140">
        <v>2</v>
      </c>
      <c r="CP47" s="141">
        <v>18000</v>
      </c>
      <c r="CQ47" s="141">
        <v>15000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4.3</v>
      </c>
      <c r="B48" s="203" t="s">
        <v>168</v>
      </c>
      <c r="C48" s="203"/>
      <c r="D48" s="203" t="s">
        <v>104</v>
      </c>
      <c r="E48" s="203" t="s">
        <v>79</v>
      </c>
      <c r="F48" s="203" t="s">
        <v>63</v>
      </c>
      <c r="G48" s="203" t="s">
        <v>169</v>
      </c>
      <c r="H48" s="90" t="s">
        <v>107</v>
      </c>
      <c r="I48" s="90" t="s">
        <v>170</v>
      </c>
      <c r="J48" s="188">
        <v>50000</v>
      </c>
      <c r="K48" s="81">
        <v>17</v>
      </c>
      <c r="L48" s="81">
        <v>0</v>
      </c>
      <c r="M48" s="81">
        <v>77</v>
      </c>
      <c r="N48" s="91">
        <v>8</v>
      </c>
      <c r="O48" s="92">
        <v>0</v>
      </c>
      <c r="P48" s="93">
        <f>N48+O48</f>
        <v>8</v>
      </c>
      <c r="Q48" s="82">
        <f>IFERROR(P48/M48,"-")</f>
        <v>0.1038961038961</v>
      </c>
      <c r="R48" s="81">
        <v>0</v>
      </c>
      <c r="S48" s="81">
        <v>5</v>
      </c>
      <c r="T48" s="82">
        <f>IFERROR(S48/(O48+P48),"-")</f>
        <v>0.625</v>
      </c>
      <c r="U48" s="182">
        <f>IFERROR(J48/SUM(P48:P49),"-")</f>
        <v>4545.4545454545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165000</v>
      </c>
      <c r="AB48" s="85">
        <f>SUM(X48:X49)/SUM(J48:J49)</f>
        <v>4.3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0.125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5</v>
      </c>
      <c r="BO48" s="120">
        <f>IF(P48=0,"",IF(BN48=0,"",(BN48/P48)))</f>
        <v>0.625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>
        <v>1</v>
      </c>
      <c r="CG48" s="134">
        <f>IF(P48=0,"",IF(CF48=0,"",(CF48/P48)))</f>
        <v>0.125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171</v>
      </c>
      <c r="C49" s="203"/>
      <c r="D49" s="203" t="s">
        <v>104</v>
      </c>
      <c r="E49" s="203" t="s">
        <v>79</v>
      </c>
      <c r="F49" s="203" t="s">
        <v>68</v>
      </c>
      <c r="G49" s="203"/>
      <c r="H49" s="90"/>
      <c r="I49" s="90"/>
      <c r="J49" s="188"/>
      <c r="K49" s="81">
        <v>12</v>
      </c>
      <c r="L49" s="81">
        <v>9</v>
      </c>
      <c r="M49" s="81">
        <v>1</v>
      </c>
      <c r="N49" s="91">
        <v>3</v>
      </c>
      <c r="O49" s="92">
        <v>0</v>
      </c>
      <c r="P49" s="93">
        <f>N49+O49</f>
        <v>3</v>
      </c>
      <c r="Q49" s="82">
        <f>IFERROR(P49/M49,"-")</f>
        <v>3</v>
      </c>
      <c r="R49" s="81">
        <v>1</v>
      </c>
      <c r="S49" s="81">
        <v>1</v>
      </c>
      <c r="T49" s="82">
        <f>IFERROR(S49/(O49+P49),"-")</f>
        <v>0.33333333333333</v>
      </c>
      <c r="U49" s="182"/>
      <c r="V49" s="84">
        <v>2</v>
      </c>
      <c r="W49" s="82">
        <f>IF(P49=0,"-",V49/P49)</f>
        <v>0.66666666666667</v>
      </c>
      <c r="X49" s="186">
        <v>215000</v>
      </c>
      <c r="Y49" s="187">
        <f>IFERROR(X49/P49,"-")</f>
        <v>71666.666666667</v>
      </c>
      <c r="Z49" s="187">
        <f>IFERROR(X49/V49,"-")</f>
        <v>107500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>
        <v>1</v>
      </c>
      <c r="BH49" s="114">
        <f>IFERROR(BG49/BE49,"-")</f>
        <v>1</v>
      </c>
      <c r="BI49" s="115">
        <v>182000</v>
      </c>
      <c r="BJ49" s="116">
        <f>IFERROR(BI49/BE49,"-")</f>
        <v>182000</v>
      </c>
      <c r="BK49" s="117"/>
      <c r="BL49" s="117"/>
      <c r="BM49" s="117">
        <v>1</v>
      </c>
      <c r="BN49" s="119">
        <v>1</v>
      </c>
      <c r="BO49" s="120">
        <f>IF(P49=0,"",IF(BN49=0,"",(BN49/P49)))</f>
        <v>0.33333333333333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0.33333333333333</v>
      </c>
      <c r="BY49" s="128">
        <v>1</v>
      </c>
      <c r="BZ49" s="129">
        <f>IFERROR(BY49/BW49,"-")</f>
        <v>1</v>
      </c>
      <c r="CA49" s="130">
        <v>33000</v>
      </c>
      <c r="CB49" s="131">
        <f>IFERROR(CA49/BW49,"-")</f>
        <v>33000</v>
      </c>
      <c r="CC49" s="132"/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2</v>
      </c>
      <c r="CP49" s="141">
        <v>215000</v>
      </c>
      <c r="CQ49" s="141">
        <v>182000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30"/>
      <c r="B50" s="87"/>
      <c r="C50" s="88"/>
      <c r="D50" s="88"/>
      <c r="E50" s="88"/>
      <c r="F50" s="89"/>
      <c r="G50" s="90"/>
      <c r="H50" s="90"/>
      <c r="I50" s="90"/>
      <c r="J50" s="192"/>
      <c r="K50" s="34"/>
      <c r="L50" s="34"/>
      <c r="M50" s="31"/>
      <c r="N50" s="23"/>
      <c r="O50" s="23"/>
      <c r="P50" s="23"/>
      <c r="Q50" s="33"/>
      <c r="R50" s="32"/>
      <c r="S50" s="23"/>
      <c r="T50" s="32"/>
      <c r="U50" s="183"/>
      <c r="V50" s="25"/>
      <c r="W50" s="25"/>
      <c r="X50" s="189"/>
      <c r="Y50" s="189"/>
      <c r="Z50" s="189"/>
      <c r="AA50" s="189"/>
      <c r="AB50" s="33"/>
      <c r="AC50" s="59"/>
      <c r="AD50" s="63"/>
      <c r="AE50" s="64"/>
      <c r="AF50" s="63"/>
      <c r="AG50" s="67"/>
      <c r="AH50" s="68"/>
      <c r="AI50" s="69"/>
      <c r="AJ50" s="70"/>
      <c r="AK50" s="70"/>
      <c r="AL50" s="70"/>
      <c r="AM50" s="63"/>
      <c r="AN50" s="64"/>
      <c r="AO50" s="63"/>
      <c r="AP50" s="67"/>
      <c r="AQ50" s="68"/>
      <c r="AR50" s="69"/>
      <c r="AS50" s="70"/>
      <c r="AT50" s="70"/>
      <c r="AU50" s="70"/>
      <c r="AV50" s="63"/>
      <c r="AW50" s="64"/>
      <c r="AX50" s="63"/>
      <c r="AY50" s="67"/>
      <c r="AZ50" s="68"/>
      <c r="BA50" s="69"/>
      <c r="BB50" s="70"/>
      <c r="BC50" s="70"/>
      <c r="BD50" s="70"/>
      <c r="BE50" s="63"/>
      <c r="BF50" s="64"/>
      <c r="BG50" s="63"/>
      <c r="BH50" s="67"/>
      <c r="BI50" s="68"/>
      <c r="BJ50" s="69"/>
      <c r="BK50" s="70"/>
      <c r="BL50" s="70"/>
      <c r="BM50" s="70"/>
      <c r="BN50" s="65"/>
      <c r="BO50" s="66"/>
      <c r="BP50" s="63"/>
      <c r="BQ50" s="67"/>
      <c r="BR50" s="68"/>
      <c r="BS50" s="69"/>
      <c r="BT50" s="70"/>
      <c r="BU50" s="70"/>
      <c r="BV50" s="70"/>
      <c r="BW50" s="65"/>
      <c r="BX50" s="66"/>
      <c r="BY50" s="63"/>
      <c r="BZ50" s="67"/>
      <c r="CA50" s="68"/>
      <c r="CB50" s="69"/>
      <c r="CC50" s="70"/>
      <c r="CD50" s="70"/>
      <c r="CE50" s="70"/>
      <c r="CF50" s="65"/>
      <c r="CG50" s="66"/>
      <c r="CH50" s="63"/>
      <c r="CI50" s="67"/>
      <c r="CJ50" s="68"/>
      <c r="CK50" s="69"/>
      <c r="CL50" s="70"/>
      <c r="CM50" s="70"/>
      <c r="CN50" s="70"/>
      <c r="CO50" s="71"/>
      <c r="CP50" s="68"/>
      <c r="CQ50" s="68"/>
      <c r="CR50" s="68"/>
      <c r="CS50" s="72"/>
    </row>
    <row r="51" spans="1:98">
      <c r="A51" s="30"/>
      <c r="B51" s="37"/>
      <c r="C51" s="21"/>
      <c r="D51" s="21"/>
      <c r="E51" s="21"/>
      <c r="F51" s="22"/>
      <c r="G51" s="36"/>
      <c r="H51" s="36"/>
      <c r="I51" s="75"/>
      <c r="J51" s="193"/>
      <c r="K51" s="34"/>
      <c r="L51" s="34"/>
      <c r="M51" s="31"/>
      <c r="N51" s="23"/>
      <c r="O51" s="23"/>
      <c r="P51" s="23"/>
      <c r="Q51" s="33"/>
      <c r="R51" s="32"/>
      <c r="S51" s="23"/>
      <c r="T51" s="32"/>
      <c r="U51" s="183"/>
      <c r="V51" s="25"/>
      <c r="W51" s="25"/>
      <c r="X51" s="189"/>
      <c r="Y51" s="189"/>
      <c r="Z51" s="189"/>
      <c r="AA51" s="189"/>
      <c r="AB51" s="33"/>
      <c r="AC51" s="61"/>
      <c r="AD51" s="63"/>
      <c r="AE51" s="64"/>
      <c r="AF51" s="63"/>
      <c r="AG51" s="67"/>
      <c r="AH51" s="68"/>
      <c r="AI51" s="69"/>
      <c r="AJ51" s="70"/>
      <c r="AK51" s="70"/>
      <c r="AL51" s="70"/>
      <c r="AM51" s="63"/>
      <c r="AN51" s="64"/>
      <c r="AO51" s="63"/>
      <c r="AP51" s="67"/>
      <c r="AQ51" s="68"/>
      <c r="AR51" s="69"/>
      <c r="AS51" s="70"/>
      <c r="AT51" s="70"/>
      <c r="AU51" s="70"/>
      <c r="AV51" s="63"/>
      <c r="AW51" s="64"/>
      <c r="AX51" s="63"/>
      <c r="AY51" s="67"/>
      <c r="AZ51" s="68"/>
      <c r="BA51" s="69"/>
      <c r="BB51" s="70"/>
      <c r="BC51" s="70"/>
      <c r="BD51" s="70"/>
      <c r="BE51" s="63"/>
      <c r="BF51" s="64"/>
      <c r="BG51" s="63"/>
      <c r="BH51" s="67"/>
      <c r="BI51" s="68"/>
      <c r="BJ51" s="69"/>
      <c r="BK51" s="70"/>
      <c r="BL51" s="70"/>
      <c r="BM51" s="70"/>
      <c r="BN51" s="65"/>
      <c r="BO51" s="66"/>
      <c r="BP51" s="63"/>
      <c r="BQ51" s="67"/>
      <c r="BR51" s="68"/>
      <c r="BS51" s="69"/>
      <c r="BT51" s="70"/>
      <c r="BU51" s="70"/>
      <c r="BV51" s="70"/>
      <c r="BW51" s="65"/>
      <c r="BX51" s="66"/>
      <c r="BY51" s="63"/>
      <c r="BZ51" s="67"/>
      <c r="CA51" s="68"/>
      <c r="CB51" s="69"/>
      <c r="CC51" s="70"/>
      <c r="CD51" s="70"/>
      <c r="CE51" s="70"/>
      <c r="CF51" s="65"/>
      <c r="CG51" s="66"/>
      <c r="CH51" s="63"/>
      <c r="CI51" s="67"/>
      <c r="CJ51" s="68"/>
      <c r="CK51" s="69"/>
      <c r="CL51" s="70"/>
      <c r="CM51" s="70"/>
      <c r="CN51" s="70"/>
      <c r="CO51" s="71"/>
      <c r="CP51" s="68"/>
      <c r="CQ51" s="68"/>
      <c r="CR51" s="68"/>
      <c r="CS51" s="72"/>
    </row>
    <row r="52" spans="1:98">
      <c r="A52" s="19">
        <f>AB52</f>
        <v>1.0028148148148</v>
      </c>
      <c r="B52" s="39"/>
      <c r="C52" s="39"/>
      <c r="D52" s="39"/>
      <c r="E52" s="39"/>
      <c r="F52" s="39"/>
      <c r="G52" s="40" t="s">
        <v>172</v>
      </c>
      <c r="H52" s="40"/>
      <c r="I52" s="40"/>
      <c r="J52" s="190">
        <f>SUM(J6:J51)</f>
        <v>1620000</v>
      </c>
      <c r="K52" s="41">
        <f>SUM(K6:K51)</f>
        <v>955</v>
      </c>
      <c r="L52" s="41">
        <f>SUM(L6:L51)</f>
        <v>323</v>
      </c>
      <c r="M52" s="41">
        <f>SUM(M6:M51)</f>
        <v>1469</v>
      </c>
      <c r="N52" s="41">
        <f>SUM(N6:N51)</f>
        <v>140</v>
      </c>
      <c r="O52" s="41">
        <f>SUM(O6:O51)</f>
        <v>0</v>
      </c>
      <c r="P52" s="41">
        <f>SUM(P6:P51)</f>
        <v>140</v>
      </c>
      <c r="Q52" s="42">
        <f>IFERROR(P52/M52,"-")</f>
        <v>0.095302927161334</v>
      </c>
      <c r="R52" s="78">
        <f>SUM(R6:R51)</f>
        <v>11</v>
      </c>
      <c r="S52" s="78">
        <f>SUM(S6:S51)</f>
        <v>49</v>
      </c>
      <c r="T52" s="42">
        <f>IFERROR(R52/P52,"-")</f>
        <v>0.078571428571429</v>
      </c>
      <c r="U52" s="184">
        <f>IFERROR(J52/P52,"-")</f>
        <v>11571.428571429</v>
      </c>
      <c r="V52" s="44">
        <f>SUM(V6:V51)</f>
        <v>35</v>
      </c>
      <c r="W52" s="42">
        <f>IFERROR(V52/P52,"-")</f>
        <v>0.25</v>
      </c>
      <c r="X52" s="190">
        <f>SUM(X6:X51)</f>
        <v>1624560</v>
      </c>
      <c r="Y52" s="190">
        <f>IFERROR(X52/P52,"-")</f>
        <v>11604</v>
      </c>
      <c r="Z52" s="190">
        <f>IFERROR(X52/V52,"-")</f>
        <v>46416</v>
      </c>
      <c r="AA52" s="190">
        <f>X52-J52</f>
        <v>4560</v>
      </c>
      <c r="AB52" s="47">
        <f>X52/J52</f>
        <v>1.0028148148148</v>
      </c>
      <c r="AC52" s="60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5"/>
    <mergeCell ref="J6:J15"/>
    <mergeCell ref="U6:U15"/>
    <mergeCell ref="AA6:AA15"/>
    <mergeCell ref="AB6:AB15"/>
    <mergeCell ref="A16:A23"/>
    <mergeCell ref="J16:J23"/>
    <mergeCell ref="U16:U23"/>
    <mergeCell ref="AA16:AA23"/>
    <mergeCell ref="AB16:AB23"/>
    <mergeCell ref="A24:A37"/>
    <mergeCell ref="J24:J37"/>
    <mergeCell ref="U24:U37"/>
    <mergeCell ref="AA24:AA37"/>
    <mergeCell ref="AB2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