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<sst xmlns="http://schemas.openxmlformats.org/spreadsheetml/2006/main" uniqueCount="184">
  <si>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</si>
  <si>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</si>
  <si>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</si>
  <si>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</si>
  <si>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</si>
  <si>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</si>
  <si>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</si>
  <si>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</si>
  <si>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</si>
  <si>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</si>
  <si>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</si>
  <si>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</si>
  <si>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</si>
  <si>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</si>
  <si>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</si>
  <si>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</si>
  <si>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</si>
  <si>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</si>
  <si>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</si>
  <si>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</si>
  <si>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</si>
  <si>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</si>
  <si>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</si>
  <si>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</si>
  <si>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</si>
  <si>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</si>
  <si>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りんご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</si>
  <si>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</si>
  <si>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</si>
  <si>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</si>
  <si>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</si>
  <si>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</si>
  <si>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</si>
  <si>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</si>
  <si>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</si>
  <si>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</si>
  <si>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</si>
  <si>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</si>
  <si>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</si>
  <si>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</si>
  <si>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</si>
  <si>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</si>
  <si>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</si>
  <si>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</si>
  <si>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</si>
  <si>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</si>
  <si>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</si>
  <si>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</si>
  <si>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</si>
  <si>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</si>
  <si>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</si>
  <si>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</si>
  <si>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</si>
  <si>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</si>
  <si>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</si>
  <si>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</si>
  <si>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</si>
  <si>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</si>
  <si>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</si>
  <si>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</si>
  <si>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</si>
  <si>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ks758</t>
  </si>
  <si>
    <t>①右女9（栗山絵麻）</t>
  </si>
  <si>
    <t>中年の男女が出会える昭和世代専門の出会い場</t>
  </si>
  <si>
    <t>TOP</t>
  </si>
  <si>
    <t>サンスポ関東</t>
  </si>
  <si>
    <t>全5段つかみ15段</t>
  </si>
  <si>
    <t>1～15日</t>
  </si>
  <si>
    <t>ks759</t>
  </si>
  <si>
    <t>空電</t>
  </si>
  <si>
    <t>ks760</t>
  </si>
  <si>
    <t>半5段つかみ15段</t>
  </si>
  <si>
    <t>ks761</t>
  </si>
  <si>
    <t>ks762</t>
  </si>
  <si>
    <t>②Secondストーリー2（栗山絵麻）</t>
  </si>
  <si>
    <t>②ほんわかゆるふわ熟女と会えるなんて大当たり！</t>
  </si>
  <si>
    <t>16～31日</t>
  </si>
  <si>
    <t>ks763</t>
  </si>
  <si>
    <t>ks764</t>
  </si>
  <si>
    <t>ks765</t>
  </si>
  <si>
    <t>ks766</t>
  </si>
  <si>
    <t>サンスポ関西</t>
  </si>
  <si>
    <t>ks767</t>
  </si>
  <si>
    <t>ks768</t>
  </si>
  <si>
    <t>ks769</t>
  </si>
  <si>
    <t>ks770</t>
  </si>
  <si>
    <t>ks771</t>
  </si>
  <si>
    <t>ks772</t>
  </si>
  <si>
    <t>ks773</t>
  </si>
  <si>
    <t>ks774</t>
  </si>
  <si>
    <t>Secondストーリー2（栗山絵麻）</t>
  </si>
  <si>
    <t>ほんわかゆるふわ熟女と会えるなんて大当たり！</t>
  </si>
  <si>
    <t>スポーツ報知関西</t>
  </si>
  <si>
    <t>全5段つかみ4回</t>
  </si>
  <si>
    <t>ks775</t>
  </si>
  <si>
    <t>ks776</t>
  </si>
  <si>
    <t>右女9（栗山絵麻）</t>
  </si>
  <si>
    <t>ks777</t>
  </si>
  <si>
    <t>ks778</t>
  </si>
  <si>
    <t>デリヘル版（栗山絵麻）</t>
  </si>
  <si>
    <t>どうした熟女</t>
  </si>
  <si>
    <t>ks779</t>
  </si>
  <si>
    <t>ks780</t>
  </si>
  <si>
    <t>カオス版（栗山絵麻）</t>
  </si>
  <si>
    <t>感動の熟女体験</t>
  </si>
  <si>
    <t>ks781</t>
  </si>
  <si>
    <t>ks782</t>
  </si>
  <si>
    <t>東スポ 8回セット</t>
  </si>
  <si>
    <t>全2段金土</t>
  </si>
  <si>
    <t>5/1～</t>
  </si>
  <si>
    <t>ks783</t>
  </si>
  <si>
    <t>ks784</t>
  </si>
  <si>
    <t>三密(秘密♡親密♡密着)の出会い中高年で大流行</t>
  </si>
  <si>
    <t>ks785</t>
  </si>
  <si>
    <t>ks786</t>
  </si>
  <si>
    <t>従順な美熟女と出会う(私をペットにして)</t>
  </si>
  <si>
    <t>ks787</t>
  </si>
  <si>
    <t>ks788</t>
  </si>
  <si>
    <t>①右女3（栗山絵麻）</t>
  </si>
  <si>
    <t>デイリー4「付き合う？or突き合う？どっちもＯＫな女性と即日デート」</t>
  </si>
  <si>
    <t>デイリースポーツ関西</t>
  </si>
  <si>
    <t>半2段つかみ20段保証</t>
  </si>
  <si>
    <t>20段保証</t>
  </si>
  <si>
    <t>ks789</t>
  </si>
  <si>
    <t>ks790</t>
  </si>
  <si>
    <t>②大正版（栗山絵麻）</t>
  </si>
  <si>
    <t>デイリー5「性一杯な出会いを応援」</t>
  </si>
  <si>
    <t>ks791</t>
  </si>
  <si>
    <t>ks792</t>
  </si>
  <si>
    <t>③求人版（栗山絵麻）</t>
  </si>
  <si>
    <t>デイリー6「つまみ食いOK」様々な美熟女と出会い放題」</t>
  </si>
  <si>
    <t>ks793</t>
  </si>
  <si>
    <t>ks794</t>
  </si>
  <si>
    <t>④旧デイリー風（栗山絵麻）</t>
  </si>
  <si>
    <t>デイリー7「パンパンに溜まったオジサンが欲しい熟女のお誘い」</t>
  </si>
  <si>
    <t>ks795</t>
  </si>
  <si>
    <t>ks796</t>
  </si>
  <si>
    <t>え美熟女が</t>
  </si>
  <si>
    <t>スポニチ関東</t>
  </si>
  <si>
    <t>全5段</t>
  </si>
  <si>
    <t>5月22日(日)</t>
  </si>
  <si>
    <t>ks797</t>
  </si>
  <si>
    <t>ks798</t>
  </si>
  <si>
    <t>スポニチ関西</t>
  </si>
  <si>
    <t>ks799</t>
  </si>
  <si>
    <t>ks800</t>
  </si>
  <si>
    <t>ホラー版（栗山絵麻）</t>
  </si>
  <si>
    <t>熟女が本気すぎて逆に怖い</t>
  </si>
  <si>
    <t>1C終面全5段</t>
  </si>
  <si>
    <t>ks801</t>
  </si>
  <si>
    <t>ks802</t>
  </si>
  <si>
    <t>ks803</t>
  </si>
  <si>
    <t>ks804</t>
  </si>
  <si>
    <t>ニッカン関西</t>
  </si>
  <si>
    <t>5月15日(日)</t>
  </si>
  <si>
    <t>ks805</t>
  </si>
  <si>
    <t>ks806</t>
  </si>
  <si>
    <t>4C終面全5段</t>
  </si>
  <si>
    <t>5月05日(木)</t>
  </si>
  <si>
    <t>ks807</t>
  </si>
  <si>
    <t>ks808</t>
  </si>
  <si>
    <t>旧デイリー風（栗山絵麻）</t>
  </si>
  <si>
    <t>スポーツ報知関東</t>
  </si>
  <si>
    <t>4C終面雑報</t>
  </si>
  <si>
    <t>ks809</t>
  </si>
  <si>
    <t>ks810</t>
  </si>
  <si>
    <t>東スポ・大スポ・九スポ・中京</t>
  </si>
  <si>
    <t>記事枠</t>
  </si>
  <si>
    <t>5月26日(木)</t>
  </si>
  <si>
    <t>ks811</t>
  </si>
  <si>
    <t>ks812</t>
  </si>
  <si>
    <t>九スポ</t>
  </si>
  <si>
    <t>5月08日(日)</t>
  </si>
  <si>
    <t>ks813</t>
  </si>
  <si>
    <t>新聞 TOTAL</t>
  </si>
  <si>
    <t>●雑誌 広告</t>
  </si>
  <si>
    <t>rz063</t>
  </si>
  <si>
    <t>光文社</t>
  </si>
  <si>
    <t>黄色黒版（栗山絵麻）</t>
  </si>
  <si>
    <t>ナンパ不要美熟女ホイホイの神サイト</t>
  </si>
  <si>
    <t>EX MAX</t>
  </si>
  <si>
    <t>表4</t>
  </si>
  <si>
    <t>rz064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</si>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</sst>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56</v>
      </c>
      <c r="D6" s="195">
        <v>2370000</v>
      </c>
      <c r="E6" s="81">
        <v>1248</v>
      </c>
      <c r="F6" s="81">
        <v>433</v>
      </c>
      <c r="G6" s="81">
        <v>2534</v>
      </c>
      <c r="H6" s="91">
        <v>188</v>
      </c>
      <c r="I6" s="92">
        <v>0</v>
      </c>
      <c r="J6" s="145">
        <f>H6+I6</f>
        <v>188</v>
      </c>
      <c r="K6" s="82">
        <f>IFERROR(J6/G6,"-")</f>
        <v>0.074191002367798</v>
      </c>
      <c r="L6" s="81">
        <v>16</v>
      </c>
      <c r="M6" s="81">
        <v>57</v>
      </c>
      <c r="N6" s="82">
        <f>IFERROR(L6/J6,"-")</f>
        <v>0.085106382978723</v>
      </c>
      <c r="O6" s="83">
        <f>IFERROR(D6/J6,"-")</f>
        <v>12606.382978723</v>
      </c>
      <c r="P6" s="84">
        <v>47</v>
      </c>
      <c r="Q6" s="82">
        <f>IFERROR(P6/J6,"-")</f>
        <v>0.25</v>
      </c>
      <c r="R6" s="200">
        <v>2980000</v>
      </c>
      <c r="S6" s="201">
        <f>IFERROR(R6/J6,"-")</f>
        <v>15851.063829787</v>
      </c>
      <c r="T6" s="201">
        <f>IFERROR(R6/P6,"-")</f>
        <v>63404.255319149</v>
      </c>
      <c r="U6" s="195">
        <f>IFERROR(R6-D6,"-")</f>
        <v>610000</v>
      </c>
      <c r="V6" s="85">
        <f>R6/D6</f>
        <v>1.2573839662447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111</v>
      </c>
      <c r="F7" s="81">
        <v>58</v>
      </c>
      <c r="G7" s="81">
        <v>111</v>
      </c>
      <c r="H7" s="91">
        <v>37</v>
      </c>
      <c r="I7" s="92">
        <v>1</v>
      </c>
      <c r="J7" s="145">
        <f>H7+I7</f>
        <v>38</v>
      </c>
      <c r="K7" s="82">
        <f>IFERROR(J7/G7,"-")</f>
        <v>0.34234234234234</v>
      </c>
      <c r="L7" s="81">
        <v>0</v>
      </c>
      <c r="M7" s="81">
        <v>11</v>
      </c>
      <c r="N7" s="82">
        <f>IFERROR(L7/J7,"-")</f>
        <v>0</v>
      </c>
      <c r="O7" s="83">
        <f>IFERROR(D7/J7,"-")</f>
        <v>2105.2631578947</v>
      </c>
      <c r="P7" s="84">
        <v>2</v>
      </c>
      <c r="Q7" s="82">
        <f>IFERROR(P7/J7,"-")</f>
        <v>0.052631578947368</v>
      </c>
      <c r="R7" s="200">
        <v>3000</v>
      </c>
      <c r="S7" s="201">
        <f>IFERROR(R7/J7,"-")</f>
        <v>78.947368421053</v>
      </c>
      <c r="T7" s="201">
        <f>IFERROR(R7/P7,"-")</f>
        <v>1500</v>
      </c>
      <c r="U7" s="195">
        <f>IFERROR(R7-D7,"-")</f>
        <v>-77000</v>
      </c>
      <c r="V7" s="85">
        <f>R7/D7</f>
        <v>0.0375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2450000</v>
      </c>
      <c r="E10" s="41">
        <f>SUM(E6:E8)</f>
        <v>1359</v>
      </c>
      <c r="F10" s="41">
        <f>SUM(F6:F8)</f>
        <v>491</v>
      </c>
      <c r="G10" s="41">
        <f>SUM(G6:G8)</f>
        <v>2645</v>
      </c>
      <c r="H10" s="41">
        <f>SUM(H6:H8)</f>
        <v>225</v>
      </c>
      <c r="I10" s="41">
        <f>SUM(I6:I8)</f>
        <v>1</v>
      </c>
      <c r="J10" s="41">
        <f>SUM(J6:J8)</f>
        <v>226</v>
      </c>
      <c r="K10" s="42">
        <f>IFERROR(J10/G10,"-")</f>
        <v>0.085444234404537</v>
      </c>
      <c r="L10" s="78">
        <f>SUM(L6:L8)</f>
        <v>16</v>
      </c>
      <c r="M10" s="78">
        <f>SUM(M6:M8)</f>
        <v>68</v>
      </c>
      <c r="N10" s="42">
        <f>IFERROR(L10/J10,"-")</f>
        <v>0.070796460176991</v>
      </c>
      <c r="O10" s="43">
        <f>IFERROR(D10/J10,"-")</f>
        <v>10840.707964602</v>
      </c>
      <c r="P10" s="44">
        <f>SUM(P6:P8)</f>
        <v>49</v>
      </c>
      <c r="Q10" s="42">
        <f>IFERROR(P10/J10,"-")</f>
        <v>0.21681415929204</v>
      </c>
      <c r="R10" s="45">
        <f>SUM(R6:R8)</f>
        <v>2983000</v>
      </c>
      <c r="S10" s="45">
        <f>IFERROR(R10/J10,"-")</f>
        <v>13199.115044248</v>
      </c>
      <c r="T10" s="45">
        <f>IFERROR(R10/P10,"-")</f>
        <v>60877.551020408</v>
      </c>
      <c r="U10" s="46">
        <f>SUM(U6:U8)</f>
        <v>533000</v>
      </c>
      <c r="V10" s="47">
        <f>IFERROR(R10/D10,"-")</f>
        <v>1.2175510204082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1.9970588235294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9</v>
      </c>
      <c r="L6" s="81">
        <v>0</v>
      </c>
      <c r="M6" s="81">
        <v>62</v>
      </c>
      <c r="N6" s="91">
        <v>3</v>
      </c>
      <c r="O6" s="92">
        <v>0</v>
      </c>
      <c r="P6" s="93">
        <f>N6+O6</f>
        <v>3</v>
      </c>
      <c r="Q6" s="82">
        <f>IFERROR(P6/M6,"-")</f>
        <v>0.048387096774194</v>
      </c>
      <c r="R6" s="81">
        <v>0</v>
      </c>
      <c r="S6" s="81">
        <v>1</v>
      </c>
      <c r="T6" s="82">
        <f>IFERROR(S6/(O6+P6),"-")</f>
        <v>0.33333333333333</v>
      </c>
      <c r="U6" s="182">
        <f>IFERROR(J6/SUM(P6:P21),"-")</f>
        <v>8500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339000</v>
      </c>
      <c r="AB6" s="85">
        <f>SUM(X6:X21)/SUM(J6:J21)</f>
        <v>1.9970588235294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38</v>
      </c>
      <c r="L7" s="81">
        <v>26</v>
      </c>
      <c r="M7" s="81">
        <v>26</v>
      </c>
      <c r="N7" s="91">
        <v>9</v>
      </c>
      <c r="O7" s="92">
        <v>0</v>
      </c>
      <c r="P7" s="93">
        <f>N7+O7</f>
        <v>9</v>
      </c>
      <c r="Q7" s="82">
        <f>IFERROR(P7/M7,"-")</f>
        <v>0.34615384615385</v>
      </c>
      <c r="R7" s="81">
        <v>3</v>
      </c>
      <c r="S7" s="81">
        <v>2</v>
      </c>
      <c r="T7" s="82">
        <f>IFERROR(S7/(O7+P7),"-")</f>
        <v>0.22222222222222</v>
      </c>
      <c r="U7" s="182"/>
      <c r="V7" s="84">
        <v>3</v>
      </c>
      <c r="W7" s="82">
        <f>IF(P7=0,"-",V7/P7)</f>
        <v>0.33333333333333</v>
      </c>
      <c r="X7" s="186">
        <v>14000</v>
      </c>
      <c r="Y7" s="187">
        <f>IFERROR(X7/P7,"-")</f>
        <v>1555.5555555556</v>
      </c>
      <c r="Z7" s="187">
        <f>IFERROR(X7/V7,"-")</f>
        <v>4666.6666666667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0.55555555555556</v>
      </c>
      <c r="BY7" s="128">
        <v>3</v>
      </c>
      <c r="BZ7" s="129">
        <f>IFERROR(BY7/BW7,"-")</f>
        <v>0.6</v>
      </c>
      <c r="CA7" s="130">
        <v>14000</v>
      </c>
      <c r="CB7" s="131">
        <f>IFERROR(CA7/BW7,"-")</f>
        <v>2800</v>
      </c>
      <c r="CC7" s="132">
        <v>2</v>
      </c>
      <c r="CD7" s="132">
        <v>1</v>
      </c>
      <c r="CE7" s="132"/>
      <c r="CF7" s="133">
        <v>1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14000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2</v>
      </c>
      <c r="L9" s="81">
        <v>2</v>
      </c>
      <c r="M9" s="81">
        <v>1</v>
      </c>
      <c r="N9" s="91">
        <v>1</v>
      </c>
      <c r="O9" s="92">
        <v>0</v>
      </c>
      <c r="P9" s="93">
        <f>N9+O9</f>
        <v>1</v>
      </c>
      <c r="Q9" s="82">
        <f>IFERROR(P9/M9,"-")</f>
        <v>1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7</v>
      </c>
      <c r="L10" s="81">
        <v>0</v>
      </c>
      <c r="M10" s="81">
        <v>86</v>
      </c>
      <c r="N10" s="91">
        <v>3</v>
      </c>
      <c r="O10" s="92">
        <v>0</v>
      </c>
      <c r="P10" s="93">
        <f>N10+O10</f>
        <v>3</v>
      </c>
      <c r="Q10" s="82">
        <f>IFERROR(P10/M10,"-")</f>
        <v>0.034883720930233</v>
      </c>
      <c r="R10" s="81">
        <v>0</v>
      </c>
      <c r="S10" s="81">
        <v>2</v>
      </c>
      <c r="T10" s="82">
        <f>IFERROR(S10/(O10+P10),"-")</f>
        <v>0.66666666666667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0.66666666666667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38</v>
      </c>
      <c r="L11" s="81">
        <v>19</v>
      </c>
      <c r="M11" s="81">
        <v>6</v>
      </c>
      <c r="N11" s="91">
        <v>4</v>
      </c>
      <c r="O11" s="92">
        <v>0</v>
      </c>
      <c r="P11" s="93">
        <f>N11+O11</f>
        <v>4</v>
      </c>
      <c r="Q11" s="82">
        <f>IFERROR(P11/M11,"-")</f>
        <v>0.66666666666667</v>
      </c>
      <c r="R11" s="81">
        <v>1</v>
      </c>
      <c r="S11" s="81">
        <v>1</v>
      </c>
      <c r="T11" s="82">
        <f>IFERROR(S11/(O11+P11),"-")</f>
        <v>0.25</v>
      </c>
      <c r="U11" s="182"/>
      <c r="V11" s="84">
        <v>2</v>
      </c>
      <c r="W11" s="82">
        <f>IF(P11=0,"-",V11/P11)</f>
        <v>0.5</v>
      </c>
      <c r="X11" s="186">
        <v>313000</v>
      </c>
      <c r="Y11" s="187">
        <f>IFERROR(X11/P11,"-")</f>
        <v>78250</v>
      </c>
      <c r="Z11" s="187">
        <f>IFERROR(X11/V11,"-")</f>
        <v>156500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>
        <v>1</v>
      </c>
      <c r="BH11" s="114">
        <f>IFERROR(BG11/BE11,"-")</f>
        <v>1</v>
      </c>
      <c r="BI11" s="115">
        <v>2000</v>
      </c>
      <c r="BJ11" s="116">
        <f>IFERROR(BI11/BE11,"-")</f>
        <v>2000</v>
      </c>
      <c r="BK11" s="117">
        <v>1</v>
      </c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2</v>
      </c>
      <c r="BX11" s="127">
        <f>IF(P11=0,"",IF(BW11=0,"",(BW11/P11)))</f>
        <v>0.5</v>
      </c>
      <c r="BY11" s="128">
        <v>1</v>
      </c>
      <c r="BZ11" s="129">
        <f>IFERROR(BY11/BW11,"-")</f>
        <v>0.5</v>
      </c>
      <c r="CA11" s="130">
        <v>311000</v>
      </c>
      <c r="CB11" s="131">
        <f>IFERROR(CA11/BW11,"-")</f>
        <v>155500</v>
      </c>
      <c r="CC11" s="132"/>
      <c r="CD11" s="132"/>
      <c r="CE11" s="132">
        <v>1</v>
      </c>
      <c r="CF11" s="133">
        <v>1</v>
      </c>
      <c r="CG11" s="134">
        <f>IF(P11=0,"",IF(CF11=0,"",(CF11/P11)))</f>
        <v>0.25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313000</v>
      </c>
      <c r="CQ11" s="141">
        <v>311000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4</v>
      </c>
      <c r="L12" s="81">
        <v>0</v>
      </c>
      <c r="M12" s="81">
        <v>32</v>
      </c>
      <c r="N12" s="91">
        <v>3</v>
      </c>
      <c r="O12" s="92">
        <v>0</v>
      </c>
      <c r="P12" s="93">
        <f>N12+O12</f>
        <v>3</v>
      </c>
      <c r="Q12" s="82">
        <f>IFERROR(P12/M12,"-")</f>
        <v>0.09375</v>
      </c>
      <c r="R12" s="81">
        <v>0</v>
      </c>
      <c r="S12" s="81">
        <v>3</v>
      </c>
      <c r="T12" s="82">
        <f>IFERROR(S12/(O12+P12),"-")</f>
        <v>1</v>
      </c>
      <c r="U12" s="182"/>
      <c r="V12" s="84">
        <v>1</v>
      </c>
      <c r="W12" s="82">
        <f>IF(P12=0,"-",V12/P12)</f>
        <v>0.33333333333333</v>
      </c>
      <c r="X12" s="186">
        <v>213000</v>
      </c>
      <c r="Y12" s="187">
        <f>IFERROR(X12/P12,"-")</f>
        <v>71000</v>
      </c>
      <c r="Z12" s="187">
        <f>IFERROR(X12/V12,"-")</f>
        <v>213000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0.33333333333333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0.33333333333333</v>
      </c>
      <c r="BY12" s="128">
        <v>1</v>
      </c>
      <c r="BZ12" s="129">
        <f>IFERROR(BY12/BW12,"-")</f>
        <v>1</v>
      </c>
      <c r="CA12" s="130">
        <v>213000</v>
      </c>
      <c r="CB12" s="131">
        <f>IFERROR(CA12/BW12,"-")</f>
        <v>213000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213000</v>
      </c>
      <c r="CQ12" s="141">
        <v>213000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14</v>
      </c>
      <c r="L13" s="81">
        <v>11</v>
      </c>
      <c r="M13" s="81">
        <v>6</v>
      </c>
      <c r="N13" s="91">
        <v>1</v>
      </c>
      <c r="O13" s="92">
        <v>0</v>
      </c>
      <c r="P13" s="93">
        <f>N13+O13</f>
        <v>1</v>
      </c>
      <c r="Q13" s="82">
        <f>IFERROR(P13/M13,"-")</f>
        <v>0.16666666666667</v>
      </c>
      <c r="R13" s="81">
        <v>0</v>
      </c>
      <c r="S13" s="81">
        <v>1</v>
      </c>
      <c r="T13" s="82">
        <f>IFERROR(S13/(O13+P13),"-")</f>
        <v>1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3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2</v>
      </c>
      <c r="L15" s="81">
        <v>1</v>
      </c>
      <c r="M15" s="81">
        <v>0</v>
      </c>
      <c r="N15" s="91">
        <v>0</v>
      </c>
      <c r="O15" s="92">
        <v>0</v>
      </c>
      <c r="P15" s="93">
        <f>N15+O15</f>
        <v>0</v>
      </c>
      <c r="Q15" s="82" t="str">
        <f>IFERROR(P15/M15,"-")</f>
        <v>-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24</v>
      </c>
      <c r="L16" s="81">
        <v>0</v>
      </c>
      <c r="M16" s="81">
        <v>106</v>
      </c>
      <c r="N16" s="91">
        <v>6</v>
      </c>
      <c r="O16" s="92">
        <v>0</v>
      </c>
      <c r="P16" s="93">
        <f>N16+O16</f>
        <v>6</v>
      </c>
      <c r="Q16" s="82">
        <f>IFERROR(P16/M16,"-")</f>
        <v>0.056603773584906</v>
      </c>
      <c r="R16" s="81">
        <v>1</v>
      </c>
      <c r="S16" s="81">
        <v>4</v>
      </c>
      <c r="T16" s="82">
        <f>IFERROR(S16/(O16+P16),"-")</f>
        <v>0.66666666666667</v>
      </c>
      <c r="U16" s="182"/>
      <c r="V16" s="84">
        <v>2</v>
      </c>
      <c r="W16" s="82">
        <f>IF(P16=0,"-",V16/P16)</f>
        <v>0.33333333333333</v>
      </c>
      <c r="X16" s="186">
        <v>135000</v>
      </c>
      <c r="Y16" s="187">
        <f>IFERROR(X16/P16,"-")</f>
        <v>22500</v>
      </c>
      <c r="Z16" s="187">
        <f>IFERROR(X16/V16,"-")</f>
        <v>67500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0.16666666666667</v>
      </c>
      <c r="BY16" s="128">
        <v>1</v>
      </c>
      <c r="BZ16" s="129">
        <f>IFERROR(BY16/BW16,"-")</f>
        <v>1</v>
      </c>
      <c r="CA16" s="130">
        <v>81000</v>
      </c>
      <c r="CB16" s="131">
        <f>IFERROR(CA16/BW16,"-")</f>
        <v>81000</v>
      </c>
      <c r="CC16" s="132"/>
      <c r="CD16" s="132"/>
      <c r="CE16" s="132">
        <v>1</v>
      </c>
      <c r="CF16" s="133">
        <v>1</v>
      </c>
      <c r="CG16" s="134">
        <f>IF(P16=0,"",IF(CF16=0,"",(CF16/P16)))</f>
        <v>0.16666666666667</v>
      </c>
      <c r="CH16" s="135">
        <v>1</v>
      </c>
      <c r="CI16" s="136">
        <f>IFERROR(CH16/CF16,"-")</f>
        <v>1</v>
      </c>
      <c r="CJ16" s="137">
        <v>54000</v>
      </c>
      <c r="CK16" s="138">
        <f>IFERROR(CJ16/CF16,"-")</f>
        <v>54000</v>
      </c>
      <c r="CL16" s="139"/>
      <c r="CM16" s="139"/>
      <c r="CN16" s="139">
        <v>1</v>
      </c>
      <c r="CO16" s="140">
        <v>2</v>
      </c>
      <c r="CP16" s="141">
        <v>135000</v>
      </c>
      <c r="CQ16" s="141">
        <v>81000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25</v>
      </c>
      <c r="L17" s="81">
        <v>19</v>
      </c>
      <c r="M17" s="81">
        <v>5</v>
      </c>
      <c r="N17" s="91">
        <v>5</v>
      </c>
      <c r="O17" s="92">
        <v>0</v>
      </c>
      <c r="P17" s="93">
        <f>N17+O17</f>
        <v>5</v>
      </c>
      <c r="Q17" s="82">
        <f>IFERROR(P17/M17,"-")</f>
        <v>1</v>
      </c>
      <c r="R17" s="81">
        <v>0</v>
      </c>
      <c r="S17" s="81">
        <v>1</v>
      </c>
      <c r="T17" s="82">
        <f>IFERROR(S17/(O17+P17),"-")</f>
        <v>0.2</v>
      </c>
      <c r="U17" s="182"/>
      <c r="V17" s="84">
        <v>1</v>
      </c>
      <c r="W17" s="82">
        <f>IF(P17=0,"-",V17/P17)</f>
        <v>0.2</v>
      </c>
      <c r="X17" s="186">
        <v>3000</v>
      </c>
      <c r="Y17" s="187">
        <f>IFERROR(X17/P17,"-")</f>
        <v>600</v>
      </c>
      <c r="Z17" s="187">
        <f>IFERROR(X17/V17,"-")</f>
        <v>3000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0.4</v>
      </c>
      <c r="BY17" s="128">
        <v>1</v>
      </c>
      <c r="BZ17" s="129">
        <f>IFERROR(BY17/BW17,"-")</f>
        <v>0.5</v>
      </c>
      <c r="CA17" s="130">
        <v>3000</v>
      </c>
      <c r="CB17" s="131">
        <f>IFERROR(CA17/BW17,"-")</f>
        <v>1500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8</v>
      </c>
      <c r="L18" s="81">
        <v>0</v>
      </c>
      <c r="M18" s="81">
        <v>45</v>
      </c>
      <c r="N18" s="91">
        <v>1</v>
      </c>
      <c r="O18" s="92">
        <v>0</v>
      </c>
      <c r="P18" s="93">
        <f>N18+O18</f>
        <v>1</v>
      </c>
      <c r="Q18" s="82">
        <f>IFERROR(P18/M18,"-")</f>
        <v>0.022222222222222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18</v>
      </c>
      <c r="L19" s="81">
        <v>17</v>
      </c>
      <c r="M19" s="81">
        <v>2</v>
      </c>
      <c r="N19" s="91">
        <v>1</v>
      </c>
      <c r="O19" s="92">
        <v>0</v>
      </c>
      <c r="P19" s="93">
        <f>N19+O19</f>
        <v>1</v>
      </c>
      <c r="Q19" s="82">
        <f>IFERROR(P19/M19,"-")</f>
        <v>0.5</v>
      </c>
      <c r="R19" s="81">
        <v>0</v>
      </c>
      <c r="S19" s="81">
        <v>1</v>
      </c>
      <c r="T19" s="82">
        <f>IFERROR(S19/(O19+P19),"-")</f>
        <v>1</v>
      </c>
      <c r="U19" s="182"/>
      <c r="V19" s="84">
        <v>1</v>
      </c>
      <c r="W19" s="82">
        <f>IF(P19=0,"-",V19/P19)</f>
        <v>1</v>
      </c>
      <c r="X19" s="186">
        <v>1000</v>
      </c>
      <c r="Y19" s="187">
        <f>IFERROR(X19/P19,"-")</f>
        <v>1000</v>
      </c>
      <c r="Z19" s="187">
        <f>IFERROR(X19/V19,"-")</f>
        <v>1000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1</v>
      </c>
      <c r="BP19" s="121">
        <v>1</v>
      </c>
      <c r="BQ19" s="122">
        <f>IFERROR(BP19/BN19,"-")</f>
        <v>1</v>
      </c>
      <c r="BR19" s="123">
        <v>1000</v>
      </c>
      <c r="BS19" s="124">
        <f>IFERROR(BR19/BN19,"-")</f>
        <v>1000</v>
      </c>
      <c r="BT19" s="125">
        <v>1</v>
      </c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1000</v>
      </c>
      <c r="CQ19" s="141">
        <v>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6</v>
      </c>
      <c r="L20" s="81">
        <v>0</v>
      </c>
      <c r="M20" s="81">
        <v>49</v>
      </c>
      <c r="N20" s="91">
        <v>2</v>
      </c>
      <c r="O20" s="92">
        <v>0</v>
      </c>
      <c r="P20" s="93">
        <f>N20+O20</f>
        <v>2</v>
      </c>
      <c r="Q20" s="82">
        <f>IFERROR(P20/M20,"-")</f>
        <v>0.040816326530612</v>
      </c>
      <c r="R20" s="81">
        <v>0</v>
      </c>
      <c r="S20" s="81">
        <v>1</v>
      </c>
      <c r="T20" s="82">
        <f>IFERROR(S20/(O20+P20),"-")</f>
        <v>0.5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29</v>
      </c>
      <c r="L21" s="81">
        <v>24</v>
      </c>
      <c r="M21" s="81">
        <v>18</v>
      </c>
      <c r="N21" s="91">
        <v>1</v>
      </c>
      <c r="O21" s="92">
        <v>0</v>
      </c>
      <c r="P21" s="93">
        <f>N21+O21</f>
        <v>1</v>
      </c>
      <c r="Q21" s="82">
        <f>IFERROR(P21/M21,"-")</f>
        <v>0.055555555555556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2.3035714285714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/>
      <c r="J22" s="188">
        <v>280000</v>
      </c>
      <c r="K22" s="81">
        <v>4</v>
      </c>
      <c r="L22" s="81">
        <v>0</v>
      </c>
      <c r="M22" s="81">
        <v>25</v>
      </c>
      <c r="N22" s="91">
        <v>1</v>
      </c>
      <c r="O22" s="92">
        <v>0</v>
      </c>
      <c r="P22" s="93">
        <f>N22+O22</f>
        <v>1</v>
      </c>
      <c r="Q22" s="82">
        <f>IFERROR(P22/M22,"-")</f>
        <v>0.04</v>
      </c>
      <c r="R22" s="81">
        <v>0</v>
      </c>
      <c r="S22" s="81">
        <v>1</v>
      </c>
      <c r="T22" s="82">
        <f>IFERROR(S22/(O22+P22),"-")</f>
        <v>1</v>
      </c>
      <c r="U22" s="182">
        <f>IFERROR(J22/SUM(P22:P29),"-")</f>
        <v>12727.272727273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SUM(X22:X29)-SUM(J22:J29)</f>
        <v>365000</v>
      </c>
      <c r="AB22" s="85">
        <f>SUM(X22:X29)/SUM(J22:J29)</f>
        <v>2.3035714285714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94</v>
      </c>
      <c r="C23" s="203"/>
      <c r="D23" s="203" t="s">
        <v>90</v>
      </c>
      <c r="E23" s="203" t="s">
        <v>91</v>
      </c>
      <c r="F23" s="203" t="s">
        <v>69</v>
      </c>
      <c r="G23" s="203"/>
      <c r="H23" s="90"/>
      <c r="I23" s="90"/>
      <c r="J23" s="188"/>
      <c r="K23" s="81">
        <v>19</v>
      </c>
      <c r="L23" s="81">
        <v>13</v>
      </c>
      <c r="M23" s="81">
        <v>12</v>
      </c>
      <c r="N23" s="91">
        <v>3</v>
      </c>
      <c r="O23" s="92">
        <v>0</v>
      </c>
      <c r="P23" s="93">
        <f>N23+O23</f>
        <v>3</v>
      </c>
      <c r="Q23" s="82">
        <f>IFERROR(P23/M23,"-")</f>
        <v>0.25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0.33333333333333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2</v>
      </c>
      <c r="BX23" s="127">
        <f>IF(P23=0,"",IF(BW23=0,"",(BW23/P23)))</f>
        <v>0.66666666666667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95</v>
      </c>
      <c r="C24" s="203"/>
      <c r="D24" s="203" t="s">
        <v>96</v>
      </c>
      <c r="E24" s="203" t="s">
        <v>63</v>
      </c>
      <c r="F24" s="203" t="s">
        <v>64</v>
      </c>
      <c r="G24" s="203" t="s">
        <v>92</v>
      </c>
      <c r="H24" s="90" t="s">
        <v>93</v>
      </c>
      <c r="I24" s="90"/>
      <c r="J24" s="188"/>
      <c r="K24" s="81">
        <v>12</v>
      </c>
      <c r="L24" s="81">
        <v>0</v>
      </c>
      <c r="M24" s="81">
        <v>26</v>
      </c>
      <c r="N24" s="91">
        <v>2</v>
      </c>
      <c r="O24" s="92">
        <v>0</v>
      </c>
      <c r="P24" s="93">
        <f>N24+O24</f>
        <v>2</v>
      </c>
      <c r="Q24" s="82">
        <f>IFERROR(P24/M24,"-")</f>
        <v>0.076923076923077</v>
      </c>
      <c r="R24" s="81">
        <v>0</v>
      </c>
      <c r="S24" s="81">
        <v>1</v>
      </c>
      <c r="T24" s="82">
        <f>IFERROR(S24/(O24+P24),"-")</f>
        <v>0.5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97</v>
      </c>
      <c r="C25" s="203"/>
      <c r="D25" s="203" t="s">
        <v>96</v>
      </c>
      <c r="E25" s="203" t="s">
        <v>63</v>
      </c>
      <c r="F25" s="203" t="s">
        <v>69</v>
      </c>
      <c r="G25" s="203"/>
      <c r="H25" s="90"/>
      <c r="I25" s="90"/>
      <c r="J25" s="188"/>
      <c r="K25" s="81">
        <v>19</v>
      </c>
      <c r="L25" s="81">
        <v>13</v>
      </c>
      <c r="M25" s="81">
        <v>5</v>
      </c>
      <c r="N25" s="91">
        <v>4</v>
      </c>
      <c r="O25" s="92">
        <v>0</v>
      </c>
      <c r="P25" s="93">
        <f>N25+O25</f>
        <v>4</v>
      </c>
      <c r="Q25" s="82">
        <f>IFERROR(P25/M25,"-")</f>
        <v>0.8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0.25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98</v>
      </c>
      <c r="C26" s="203"/>
      <c r="D26" s="203" t="s">
        <v>99</v>
      </c>
      <c r="E26" s="203" t="s">
        <v>100</v>
      </c>
      <c r="F26" s="203" t="s">
        <v>64</v>
      </c>
      <c r="G26" s="203" t="s">
        <v>92</v>
      </c>
      <c r="H26" s="90" t="s">
        <v>93</v>
      </c>
      <c r="I26" s="90"/>
      <c r="J26" s="188"/>
      <c r="K26" s="81">
        <v>8</v>
      </c>
      <c r="L26" s="81">
        <v>0</v>
      </c>
      <c r="M26" s="81">
        <v>31</v>
      </c>
      <c r="N26" s="91">
        <v>3</v>
      </c>
      <c r="O26" s="92">
        <v>0</v>
      </c>
      <c r="P26" s="93">
        <f>N26+O26</f>
        <v>3</v>
      </c>
      <c r="Q26" s="82">
        <f>IFERROR(P26/M26,"-")</f>
        <v>0.096774193548387</v>
      </c>
      <c r="R26" s="81">
        <v>0</v>
      </c>
      <c r="S26" s="81">
        <v>1</v>
      </c>
      <c r="T26" s="82">
        <f>IFERROR(S26/(O26+P26),"-")</f>
        <v>0.33333333333333</v>
      </c>
      <c r="U26" s="182"/>
      <c r="V26" s="84">
        <v>1</v>
      </c>
      <c r="W26" s="82">
        <f>IF(P26=0,"-",V26/P26)</f>
        <v>0.33333333333333</v>
      </c>
      <c r="X26" s="186">
        <v>3000</v>
      </c>
      <c r="Y26" s="187">
        <f>IFERROR(X26/P26,"-")</f>
        <v>1000</v>
      </c>
      <c r="Z26" s="187">
        <f>IFERROR(X26/V26,"-")</f>
        <v>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0.33333333333333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0.66666666666667</v>
      </c>
      <c r="BP26" s="121">
        <v>1</v>
      </c>
      <c r="BQ26" s="122">
        <f>IFERROR(BP26/BN26,"-")</f>
        <v>0.5</v>
      </c>
      <c r="BR26" s="123">
        <v>3000</v>
      </c>
      <c r="BS26" s="124">
        <f>IFERROR(BR26/BN26,"-")</f>
        <v>1500</v>
      </c>
      <c r="BT26" s="125">
        <v>1</v>
      </c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3000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101</v>
      </c>
      <c r="C27" s="203"/>
      <c r="D27" s="203" t="s">
        <v>99</v>
      </c>
      <c r="E27" s="203" t="s">
        <v>100</v>
      </c>
      <c r="F27" s="203" t="s">
        <v>69</v>
      </c>
      <c r="G27" s="203"/>
      <c r="H27" s="90"/>
      <c r="I27" s="90"/>
      <c r="J27" s="188"/>
      <c r="K27" s="81">
        <v>52</v>
      </c>
      <c r="L27" s="81">
        <v>21</v>
      </c>
      <c r="M27" s="81">
        <v>30</v>
      </c>
      <c r="N27" s="91">
        <v>4</v>
      </c>
      <c r="O27" s="92">
        <v>0</v>
      </c>
      <c r="P27" s="93">
        <f>N27+O27</f>
        <v>4</v>
      </c>
      <c r="Q27" s="82">
        <f>IFERROR(P27/M27,"-")</f>
        <v>0.13333333333333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0.25</v>
      </c>
      <c r="X27" s="186">
        <v>642000</v>
      </c>
      <c r="Y27" s="187">
        <f>IFERROR(X27/P27,"-")</f>
        <v>160500</v>
      </c>
      <c r="Z27" s="187">
        <f>IFERROR(X27/V27,"-")</f>
        <v>642000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0.5</v>
      </c>
      <c r="BP27" s="121">
        <v>1</v>
      </c>
      <c r="BQ27" s="122">
        <f>IFERROR(BP27/BN27,"-")</f>
        <v>0.5</v>
      </c>
      <c r="BR27" s="123">
        <v>642000</v>
      </c>
      <c r="BS27" s="124">
        <f>IFERROR(BR27/BN27,"-")</f>
        <v>321000</v>
      </c>
      <c r="BT27" s="125"/>
      <c r="BU27" s="125"/>
      <c r="BV27" s="125">
        <v>1</v>
      </c>
      <c r="BW27" s="126">
        <v>2</v>
      </c>
      <c r="BX27" s="127">
        <f>IF(P27=0,"",IF(BW27=0,"",(BW27/P27)))</f>
        <v>0.5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642000</v>
      </c>
      <c r="CQ27" s="141">
        <v>642000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/>
      <c r="B28" s="203" t="s">
        <v>102</v>
      </c>
      <c r="C28" s="203"/>
      <c r="D28" s="203" t="s">
        <v>103</v>
      </c>
      <c r="E28" s="203" t="s">
        <v>104</v>
      </c>
      <c r="F28" s="203" t="s">
        <v>64</v>
      </c>
      <c r="G28" s="203" t="s">
        <v>92</v>
      </c>
      <c r="H28" s="90" t="s">
        <v>93</v>
      </c>
      <c r="I28" s="90"/>
      <c r="J28" s="188"/>
      <c r="K28" s="81">
        <v>20</v>
      </c>
      <c r="L28" s="81">
        <v>0</v>
      </c>
      <c r="M28" s="81">
        <v>42</v>
      </c>
      <c r="N28" s="91">
        <v>4</v>
      </c>
      <c r="O28" s="92">
        <v>0</v>
      </c>
      <c r="P28" s="93">
        <f>N28+O28</f>
        <v>4</v>
      </c>
      <c r="Q28" s="82">
        <f>IFERROR(P28/M28,"-")</f>
        <v>0.095238095238095</v>
      </c>
      <c r="R28" s="81">
        <v>0</v>
      </c>
      <c r="S28" s="81">
        <v>1</v>
      </c>
      <c r="T28" s="82">
        <f>IFERROR(S28/(O28+P28),"-")</f>
        <v>0.25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105</v>
      </c>
      <c r="C29" s="203"/>
      <c r="D29" s="203" t="s">
        <v>103</v>
      </c>
      <c r="E29" s="203" t="s">
        <v>104</v>
      </c>
      <c r="F29" s="203" t="s">
        <v>69</v>
      </c>
      <c r="G29" s="203"/>
      <c r="H29" s="90"/>
      <c r="I29" s="90"/>
      <c r="J29" s="188"/>
      <c r="K29" s="81">
        <v>20</v>
      </c>
      <c r="L29" s="81">
        <v>13</v>
      </c>
      <c r="M29" s="81">
        <v>0</v>
      </c>
      <c r="N29" s="91">
        <v>1</v>
      </c>
      <c r="O29" s="92">
        <v>0</v>
      </c>
      <c r="P29" s="93">
        <f>N29+O29</f>
        <v>1</v>
      </c>
      <c r="Q29" s="82" t="str">
        <f>IFERROR(P29/M29,"-")</f>
        <v>-</v>
      </c>
      <c r="R29" s="81">
        <v>0</v>
      </c>
      <c r="S29" s="81">
        <v>1</v>
      </c>
      <c r="T29" s="82">
        <f>IFERROR(S29/(O29+P29),"-")</f>
        <v>1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1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0.22</v>
      </c>
      <c r="B30" s="203" t="s">
        <v>106</v>
      </c>
      <c r="C30" s="203"/>
      <c r="D30" s="203" t="s">
        <v>90</v>
      </c>
      <c r="E30" s="203" t="s">
        <v>91</v>
      </c>
      <c r="F30" s="203" t="s">
        <v>64</v>
      </c>
      <c r="G30" s="203" t="s">
        <v>107</v>
      </c>
      <c r="H30" s="90" t="s">
        <v>108</v>
      </c>
      <c r="I30" s="90" t="s">
        <v>109</v>
      </c>
      <c r="J30" s="188">
        <v>500000</v>
      </c>
      <c r="K30" s="81">
        <v>18</v>
      </c>
      <c r="L30" s="81">
        <v>0</v>
      </c>
      <c r="M30" s="81">
        <v>78</v>
      </c>
      <c r="N30" s="91">
        <v>6</v>
      </c>
      <c r="O30" s="92">
        <v>0</v>
      </c>
      <c r="P30" s="93">
        <f>N30+O30</f>
        <v>6</v>
      </c>
      <c r="Q30" s="82">
        <f>IFERROR(P30/M30,"-")</f>
        <v>0.076923076923077</v>
      </c>
      <c r="R30" s="81">
        <v>0</v>
      </c>
      <c r="S30" s="81">
        <v>3</v>
      </c>
      <c r="T30" s="82">
        <f>IFERROR(S30/(O30+P30),"-")</f>
        <v>0.5</v>
      </c>
      <c r="U30" s="182">
        <f>IFERROR(J30/SUM(P30:P35),"-")</f>
        <v>15151.515151515</v>
      </c>
      <c r="V30" s="84">
        <v>2</v>
      </c>
      <c r="W30" s="82">
        <f>IF(P30=0,"-",V30/P30)</f>
        <v>0.33333333333333</v>
      </c>
      <c r="X30" s="186">
        <v>32000</v>
      </c>
      <c r="Y30" s="187">
        <f>IFERROR(X30/P30,"-")</f>
        <v>5333.3333333333</v>
      </c>
      <c r="Z30" s="187">
        <f>IFERROR(X30/V30,"-")</f>
        <v>16000</v>
      </c>
      <c r="AA30" s="188">
        <f>SUM(X30:X35)-SUM(J30:J35)</f>
        <v>-390000</v>
      </c>
      <c r="AB30" s="85">
        <f>SUM(X30:X35)/SUM(J30:J35)</f>
        <v>0.22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0.33333333333333</v>
      </c>
      <c r="BG30" s="112">
        <v>1</v>
      </c>
      <c r="BH30" s="114">
        <f>IFERROR(BG30/BE30,"-")</f>
        <v>0.5</v>
      </c>
      <c r="BI30" s="115">
        <v>29000</v>
      </c>
      <c r="BJ30" s="116">
        <f>IFERROR(BI30/BE30,"-")</f>
        <v>14500</v>
      </c>
      <c r="BK30" s="117"/>
      <c r="BL30" s="117"/>
      <c r="BM30" s="117">
        <v>1</v>
      </c>
      <c r="BN30" s="119">
        <v>3</v>
      </c>
      <c r="BO30" s="120">
        <f>IF(P30=0,"",IF(BN30=0,"",(BN30/P30)))</f>
        <v>0.5</v>
      </c>
      <c r="BP30" s="121">
        <v>1</v>
      </c>
      <c r="BQ30" s="122">
        <f>IFERROR(BP30/BN30,"-")</f>
        <v>0.33333333333333</v>
      </c>
      <c r="BR30" s="123">
        <v>3000</v>
      </c>
      <c r="BS30" s="124">
        <f>IFERROR(BR30/BN30,"-")</f>
        <v>1000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>
        <v>1</v>
      </c>
      <c r="CG30" s="134">
        <f>IF(P30=0,"",IF(CF30=0,"",(CF30/P30)))</f>
        <v>0.16666666666667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2</v>
      </c>
      <c r="CP30" s="141">
        <v>32000</v>
      </c>
      <c r="CQ30" s="141">
        <v>29000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110</v>
      </c>
      <c r="C31" s="203"/>
      <c r="D31" s="203" t="s">
        <v>90</v>
      </c>
      <c r="E31" s="203" t="s">
        <v>91</v>
      </c>
      <c r="F31" s="203" t="s">
        <v>69</v>
      </c>
      <c r="G31" s="203"/>
      <c r="H31" s="90"/>
      <c r="I31" s="90"/>
      <c r="J31" s="188"/>
      <c r="K31" s="81">
        <v>77</v>
      </c>
      <c r="L31" s="81">
        <v>13</v>
      </c>
      <c r="M31" s="81">
        <v>0</v>
      </c>
      <c r="N31" s="91">
        <v>3</v>
      </c>
      <c r="O31" s="92">
        <v>0</v>
      </c>
      <c r="P31" s="93">
        <f>N31+O31</f>
        <v>3</v>
      </c>
      <c r="Q31" s="82" t="str">
        <f>IFERROR(P31/M31,"-")</f>
        <v>-</v>
      </c>
      <c r="R31" s="81">
        <v>1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0.33333333333333</v>
      </c>
      <c r="X31" s="186">
        <v>5000</v>
      </c>
      <c r="Y31" s="187">
        <f>IFERROR(X31/P31,"-")</f>
        <v>1666.6666666667</v>
      </c>
      <c r="Z31" s="187">
        <f>IFERROR(X31/V31,"-")</f>
        <v>5000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0.33333333333333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0.66666666666667</v>
      </c>
      <c r="BP31" s="121">
        <v>1</v>
      </c>
      <c r="BQ31" s="122">
        <f>IFERROR(BP31/BN31,"-")</f>
        <v>0.5</v>
      </c>
      <c r="BR31" s="123">
        <v>5000</v>
      </c>
      <c r="BS31" s="124">
        <f>IFERROR(BR31/BN31,"-")</f>
        <v>2500</v>
      </c>
      <c r="BT31" s="125">
        <v>1</v>
      </c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5000</v>
      </c>
      <c r="CQ31" s="141">
        <v>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111</v>
      </c>
      <c r="C32" s="203"/>
      <c r="D32" s="203" t="s">
        <v>96</v>
      </c>
      <c r="E32" s="203" t="s">
        <v>112</v>
      </c>
      <c r="F32" s="203" t="s">
        <v>64</v>
      </c>
      <c r="G32" s="203"/>
      <c r="H32" s="90" t="s">
        <v>108</v>
      </c>
      <c r="I32" s="90"/>
      <c r="J32" s="188"/>
      <c r="K32" s="81">
        <v>10</v>
      </c>
      <c r="L32" s="81">
        <v>0</v>
      </c>
      <c r="M32" s="81">
        <v>45</v>
      </c>
      <c r="N32" s="91">
        <v>6</v>
      </c>
      <c r="O32" s="92">
        <v>0</v>
      </c>
      <c r="P32" s="93">
        <f>N32+O32</f>
        <v>6</v>
      </c>
      <c r="Q32" s="82">
        <f>IFERROR(P32/M32,"-")</f>
        <v>0.13333333333333</v>
      </c>
      <c r="R32" s="81">
        <v>0</v>
      </c>
      <c r="S32" s="81">
        <v>2</v>
      </c>
      <c r="T32" s="82">
        <f>IFERROR(S32/(O32+P32),"-")</f>
        <v>0.33333333333333</v>
      </c>
      <c r="U32" s="182"/>
      <c r="V32" s="84">
        <v>1</v>
      </c>
      <c r="W32" s="82">
        <f>IF(P32=0,"-",V32/P32)</f>
        <v>0.16666666666667</v>
      </c>
      <c r="X32" s="186">
        <v>28000</v>
      </c>
      <c r="Y32" s="187">
        <f>IFERROR(X32/P32,"-")</f>
        <v>4666.6666666667</v>
      </c>
      <c r="Z32" s="187">
        <f>IFERROR(X32/V32,"-")</f>
        <v>28000</v>
      </c>
      <c r="AA32" s="188"/>
      <c r="AB32" s="85"/>
      <c r="AC32" s="79"/>
      <c r="AD32" s="94">
        <v>1</v>
      </c>
      <c r="AE32" s="95">
        <f>IF(P32=0,"",IF(AD32=0,"",(AD32/P32)))</f>
        <v>0.16666666666667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0.16666666666667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4</v>
      </c>
      <c r="BO32" s="120">
        <f>IF(P32=0,"",IF(BN32=0,"",(BN32/P32)))</f>
        <v>0.66666666666667</v>
      </c>
      <c r="BP32" s="121">
        <v>1</v>
      </c>
      <c r="BQ32" s="122">
        <f>IFERROR(BP32/BN32,"-")</f>
        <v>0.25</v>
      </c>
      <c r="BR32" s="123">
        <v>28000</v>
      </c>
      <c r="BS32" s="124">
        <f>IFERROR(BR32/BN32,"-")</f>
        <v>7000</v>
      </c>
      <c r="BT32" s="125"/>
      <c r="BU32" s="125"/>
      <c r="BV32" s="125">
        <v>1</v>
      </c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28000</v>
      </c>
      <c r="CQ32" s="141">
        <v>28000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113</v>
      </c>
      <c r="C33" s="203"/>
      <c r="D33" s="203" t="s">
        <v>96</v>
      </c>
      <c r="E33" s="203" t="s">
        <v>112</v>
      </c>
      <c r="F33" s="203" t="s">
        <v>69</v>
      </c>
      <c r="G33" s="203"/>
      <c r="H33" s="90"/>
      <c r="I33" s="90"/>
      <c r="J33" s="188"/>
      <c r="K33" s="81">
        <v>26</v>
      </c>
      <c r="L33" s="81">
        <v>13</v>
      </c>
      <c r="M33" s="81">
        <v>1</v>
      </c>
      <c r="N33" s="91">
        <v>3</v>
      </c>
      <c r="O33" s="92">
        <v>0</v>
      </c>
      <c r="P33" s="93">
        <f>N33+O33</f>
        <v>3</v>
      </c>
      <c r="Q33" s="82">
        <f>IFERROR(P33/M33,"-")</f>
        <v>3</v>
      </c>
      <c r="R33" s="81">
        <v>0</v>
      </c>
      <c r="S33" s="81">
        <v>1</v>
      </c>
      <c r="T33" s="82">
        <f>IFERROR(S33/(O33+P33),"-")</f>
        <v>0.33333333333333</v>
      </c>
      <c r="U33" s="182"/>
      <c r="V33" s="84">
        <v>1</v>
      </c>
      <c r="W33" s="82">
        <f>IF(P33=0,"-",V33/P33)</f>
        <v>0.33333333333333</v>
      </c>
      <c r="X33" s="186">
        <v>5000</v>
      </c>
      <c r="Y33" s="187">
        <f>IFERROR(X33/P33,"-")</f>
        <v>1666.6666666667</v>
      </c>
      <c r="Z33" s="187">
        <f>IFERROR(X33/V33,"-")</f>
        <v>5000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3</v>
      </c>
      <c r="BX33" s="127">
        <f>IF(P33=0,"",IF(BW33=0,"",(BW33/P33)))</f>
        <v>1</v>
      </c>
      <c r="BY33" s="128">
        <v>1</v>
      </c>
      <c r="BZ33" s="129">
        <f>IFERROR(BY33/BW33,"-")</f>
        <v>0.33333333333333</v>
      </c>
      <c r="CA33" s="130">
        <v>5000</v>
      </c>
      <c r="CB33" s="131">
        <f>IFERROR(CA33/BW33,"-")</f>
        <v>1666.6666666667</v>
      </c>
      <c r="CC33" s="132">
        <v>1</v>
      </c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5000</v>
      </c>
      <c r="CQ33" s="141">
        <v>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114</v>
      </c>
      <c r="C34" s="203"/>
      <c r="D34" s="203" t="s">
        <v>99</v>
      </c>
      <c r="E34" s="203" t="s">
        <v>115</v>
      </c>
      <c r="F34" s="203" t="s">
        <v>64</v>
      </c>
      <c r="G34" s="203"/>
      <c r="H34" s="90" t="s">
        <v>108</v>
      </c>
      <c r="I34" s="90"/>
      <c r="J34" s="188"/>
      <c r="K34" s="81">
        <v>29</v>
      </c>
      <c r="L34" s="81">
        <v>0</v>
      </c>
      <c r="M34" s="81">
        <v>59</v>
      </c>
      <c r="N34" s="91">
        <v>10</v>
      </c>
      <c r="O34" s="92">
        <v>0</v>
      </c>
      <c r="P34" s="93">
        <f>N34+O34</f>
        <v>10</v>
      </c>
      <c r="Q34" s="82">
        <f>IFERROR(P34/M34,"-")</f>
        <v>0.16949152542373</v>
      </c>
      <c r="R34" s="81">
        <v>1</v>
      </c>
      <c r="S34" s="81">
        <v>3</v>
      </c>
      <c r="T34" s="82">
        <f>IFERROR(S34/(O34+P34),"-")</f>
        <v>0.3</v>
      </c>
      <c r="U34" s="182"/>
      <c r="V34" s="84">
        <v>3</v>
      </c>
      <c r="W34" s="82">
        <f>IF(P34=0,"-",V34/P34)</f>
        <v>0.3</v>
      </c>
      <c r="X34" s="186">
        <v>40000</v>
      </c>
      <c r="Y34" s="187">
        <f>IFERROR(X34/P34,"-")</f>
        <v>4000</v>
      </c>
      <c r="Z34" s="187">
        <f>IFERROR(X34/V34,"-")</f>
        <v>13333.333333333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0.1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0.2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6</v>
      </c>
      <c r="BO34" s="120">
        <f>IF(P34=0,"",IF(BN34=0,"",(BN34/P34)))</f>
        <v>0.6</v>
      </c>
      <c r="BP34" s="121">
        <v>2</v>
      </c>
      <c r="BQ34" s="122">
        <f>IFERROR(BP34/BN34,"-")</f>
        <v>0.33333333333333</v>
      </c>
      <c r="BR34" s="123">
        <v>39000</v>
      </c>
      <c r="BS34" s="124">
        <f>IFERROR(BR34/BN34,"-")</f>
        <v>6500</v>
      </c>
      <c r="BT34" s="125">
        <v>1</v>
      </c>
      <c r="BU34" s="125"/>
      <c r="BV34" s="125">
        <v>1</v>
      </c>
      <c r="BW34" s="126">
        <v>1</v>
      </c>
      <c r="BX34" s="127">
        <f>IF(P34=0,"",IF(BW34=0,"",(BW34/P34)))</f>
        <v>0.1</v>
      </c>
      <c r="BY34" s="128">
        <v>1</v>
      </c>
      <c r="BZ34" s="129">
        <f>IFERROR(BY34/BW34,"-")</f>
        <v>1</v>
      </c>
      <c r="CA34" s="130">
        <v>1000</v>
      </c>
      <c r="CB34" s="131">
        <f>IFERROR(CA34/BW34,"-")</f>
        <v>1000</v>
      </c>
      <c r="CC34" s="132">
        <v>1</v>
      </c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3</v>
      </c>
      <c r="CP34" s="141">
        <v>40000</v>
      </c>
      <c r="CQ34" s="141">
        <v>34000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116</v>
      </c>
      <c r="C35" s="203"/>
      <c r="D35" s="203" t="s">
        <v>99</v>
      </c>
      <c r="E35" s="203" t="s">
        <v>115</v>
      </c>
      <c r="F35" s="203" t="s">
        <v>69</v>
      </c>
      <c r="G35" s="203"/>
      <c r="H35" s="90"/>
      <c r="I35" s="90"/>
      <c r="J35" s="188"/>
      <c r="K35" s="81">
        <v>31</v>
      </c>
      <c r="L35" s="81">
        <v>22</v>
      </c>
      <c r="M35" s="81">
        <v>7</v>
      </c>
      <c r="N35" s="91">
        <v>5</v>
      </c>
      <c r="O35" s="92">
        <v>0</v>
      </c>
      <c r="P35" s="93">
        <f>N35+O35</f>
        <v>5</v>
      </c>
      <c r="Q35" s="82">
        <f>IFERROR(P35/M35,"-")</f>
        <v>0.71428571428571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0.2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0.4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2</v>
      </c>
      <c r="BX35" s="127">
        <f>IF(P35=0,"",IF(BW35=0,"",(BW35/P35)))</f>
        <v>0.4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0.05</v>
      </c>
      <c r="B36" s="203" t="s">
        <v>117</v>
      </c>
      <c r="C36" s="203"/>
      <c r="D36" s="203" t="s">
        <v>118</v>
      </c>
      <c r="E36" s="203" t="s">
        <v>119</v>
      </c>
      <c r="F36" s="203" t="s">
        <v>64</v>
      </c>
      <c r="G36" s="203" t="s">
        <v>120</v>
      </c>
      <c r="H36" s="90" t="s">
        <v>121</v>
      </c>
      <c r="I36" s="90" t="s">
        <v>122</v>
      </c>
      <c r="J36" s="188">
        <v>300000</v>
      </c>
      <c r="K36" s="81">
        <v>8</v>
      </c>
      <c r="L36" s="81">
        <v>0</v>
      </c>
      <c r="M36" s="81">
        <v>66</v>
      </c>
      <c r="N36" s="91">
        <v>4</v>
      </c>
      <c r="O36" s="92">
        <v>0</v>
      </c>
      <c r="P36" s="93">
        <f>N36+O36</f>
        <v>4</v>
      </c>
      <c r="Q36" s="82">
        <f>IFERROR(P36/M36,"-")</f>
        <v>0.060606060606061</v>
      </c>
      <c r="R36" s="81">
        <v>0</v>
      </c>
      <c r="S36" s="81">
        <v>2</v>
      </c>
      <c r="T36" s="82">
        <f>IFERROR(S36/(O36+P36),"-")</f>
        <v>0.5</v>
      </c>
      <c r="U36" s="182">
        <f>IFERROR(J36/SUM(P36:P43),"-")</f>
        <v>23076.923076923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SUM(X36:X43)-SUM(J36:J43)</f>
        <v>-285000</v>
      </c>
      <c r="AB36" s="85">
        <f>SUM(X36:X43)/SUM(J36:J43)</f>
        <v>0.05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3</v>
      </c>
      <c r="BF36" s="113">
        <f>IF(P36=0,"",IF(BE36=0,"",(BE36/P36)))</f>
        <v>0.75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0.25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123</v>
      </c>
      <c r="C37" s="203"/>
      <c r="D37" s="203" t="s">
        <v>118</v>
      </c>
      <c r="E37" s="203" t="s">
        <v>119</v>
      </c>
      <c r="F37" s="203" t="s">
        <v>69</v>
      </c>
      <c r="G37" s="203"/>
      <c r="H37" s="90"/>
      <c r="I37" s="90"/>
      <c r="J37" s="188"/>
      <c r="K37" s="81">
        <v>61</v>
      </c>
      <c r="L37" s="81">
        <v>27</v>
      </c>
      <c r="M37" s="81">
        <v>10</v>
      </c>
      <c r="N37" s="91">
        <v>3</v>
      </c>
      <c r="O37" s="92">
        <v>0</v>
      </c>
      <c r="P37" s="93">
        <f>N37+O37</f>
        <v>3</v>
      </c>
      <c r="Q37" s="82">
        <f>IFERROR(P37/M37,"-")</f>
        <v>0.3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0.33333333333333</v>
      </c>
      <c r="X37" s="186">
        <v>6000</v>
      </c>
      <c r="Y37" s="187">
        <f>IFERROR(X37/P37,"-")</f>
        <v>2000</v>
      </c>
      <c r="Z37" s="187">
        <f>IFERROR(X37/V37,"-")</f>
        <v>6000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3</v>
      </c>
      <c r="BX37" s="127">
        <f>IF(P37=0,"",IF(BW37=0,"",(BW37/P37)))</f>
        <v>1</v>
      </c>
      <c r="BY37" s="128">
        <v>1</v>
      </c>
      <c r="BZ37" s="129">
        <f>IFERROR(BY37/BW37,"-")</f>
        <v>0.33333333333333</v>
      </c>
      <c r="CA37" s="130">
        <v>6000</v>
      </c>
      <c r="CB37" s="131">
        <f>IFERROR(CA37/BW37,"-")</f>
        <v>2000</v>
      </c>
      <c r="CC37" s="132"/>
      <c r="CD37" s="132">
        <v>1</v>
      </c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6000</v>
      </c>
      <c r="CQ37" s="141">
        <v>6000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124</v>
      </c>
      <c r="C38" s="203"/>
      <c r="D38" s="203" t="s">
        <v>125</v>
      </c>
      <c r="E38" s="203" t="s">
        <v>126</v>
      </c>
      <c r="F38" s="203" t="s">
        <v>64</v>
      </c>
      <c r="G38" s="203"/>
      <c r="H38" s="90" t="s">
        <v>121</v>
      </c>
      <c r="I38" s="90"/>
      <c r="J38" s="188"/>
      <c r="K38" s="81">
        <v>1</v>
      </c>
      <c r="L38" s="81">
        <v>0</v>
      </c>
      <c r="M38" s="81">
        <v>60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127</v>
      </c>
      <c r="C39" s="203"/>
      <c r="D39" s="203" t="s">
        <v>125</v>
      </c>
      <c r="E39" s="203" t="s">
        <v>126</v>
      </c>
      <c r="F39" s="203" t="s">
        <v>69</v>
      </c>
      <c r="G39" s="203"/>
      <c r="H39" s="90"/>
      <c r="I39" s="90"/>
      <c r="J39" s="188"/>
      <c r="K39" s="81">
        <v>74</v>
      </c>
      <c r="L39" s="81">
        <v>18</v>
      </c>
      <c r="M39" s="81">
        <v>2</v>
      </c>
      <c r="N39" s="91">
        <v>2</v>
      </c>
      <c r="O39" s="92">
        <v>0</v>
      </c>
      <c r="P39" s="93">
        <f>N39+O39</f>
        <v>2</v>
      </c>
      <c r="Q39" s="82">
        <f>IFERROR(P39/M39,"-")</f>
        <v>1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1</v>
      </c>
      <c r="W39" s="82">
        <f>IF(P39=0,"-",V39/P39)</f>
        <v>0.5</v>
      </c>
      <c r="X39" s="186">
        <v>1000</v>
      </c>
      <c r="Y39" s="187">
        <f>IFERROR(X39/P39,"-")</f>
        <v>500</v>
      </c>
      <c r="Z39" s="187">
        <f>IFERROR(X39/V39,"-")</f>
        <v>1000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0.5</v>
      </c>
      <c r="BY39" s="128">
        <v>1</v>
      </c>
      <c r="BZ39" s="129">
        <f>IFERROR(BY39/BW39,"-")</f>
        <v>1</v>
      </c>
      <c r="CA39" s="130">
        <v>1000</v>
      </c>
      <c r="CB39" s="131">
        <f>IFERROR(CA39/BW39,"-")</f>
        <v>1000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1000</v>
      </c>
      <c r="CQ39" s="141">
        <v>1000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128</v>
      </c>
      <c r="C40" s="203"/>
      <c r="D40" s="203" t="s">
        <v>129</v>
      </c>
      <c r="E40" s="203" t="s">
        <v>130</v>
      </c>
      <c r="F40" s="203" t="s">
        <v>64</v>
      </c>
      <c r="G40" s="203"/>
      <c r="H40" s="90" t="s">
        <v>121</v>
      </c>
      <c r="I40" s="90"/>
      <c r="J40" s="188"/>
      <c r="K40" s="81">
        <v>4</v>
      </c>
      <c r="L40" s="81">
        <v>0</v>
      </c>
      <c r="M40" s="81">
        <v>61</v>
      </c>
      <c r="N40" s="91">
        <v>1</v>
      </c>
      <c r="O40" s="92">
        <v>0</v>
      </c>
      <c r="P40" s="93">
        <f>N40+O40</f>
        <v>1</v>
      </c>
      <c r="Q40" s="82">
        <f>IFERROR(P40/M40,"-")</f>
        <v>0.016393442622951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1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131</v>
      </c>
      <c r="C41" s="203"/>
      <c r="D41" s="203" t="s">
        <v>129</v>
      </c>
      <c r="E41" s="203" t="s">
        <v>130</v>
      </c>
      <c r="F41" s="203" t="s">
        <v>69</v>
      </c>
      <c r="G41" s="203"/>
      <c r="H41" s="90"/>
      <c r="I41" s="90"/>
      <c r="J41" s="188"/>
      <c r="K41" s="81">
        <v>34</v>
      </c>
      <c r="L41" s="81">
        <v>13</v>
      </c>
      <c r="M41" s="81">
        <v>3</v>
      </c>
      <c r="N41" s="91">
        <v>1</v>
      </c>
      <c r="O41" s="92">
        <v>0</v>
      </c>
      <c r="P41" s="93">
        <f>N41+O41</f>
        <v>1</v>
      </c>
      <c r="Q41" s="82">
        <f>IFERROR(P41/M41,"-")</f>
        <v>0.33333333333333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1</v>
      </c>
      <c r="X41" s="186">
        <v>1000</v>
      </c>
      <c r="Y41" s="187">
        <f>IFERROR(X41/P41,"-")</f>
        <v>1000</v>
      </c>
      <c r="Z41" s="187">
        <f>IFERROR(X41/V41,"-")</f>
        <v>1000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1</v>
      </c>
      <c r="CG41" s="134">
        <f>IF(P41=0,"",IF(CF41=0,"",(CF41/P41)))</f>
        <v>1</v>
      </c>
      <c r="CH41" s="135">
        <v>1</v>
      </c>
      <c r="CI41" s="136">
        <f>IFERROR(CH41/CF41,"-")</f>
        <v>1</v>
      </c>
      <c r="CJ41" s="137">
        <v>1000</v>
      </c>
      <c r="CK41" s="138">
        <f>IFERROR(CJ41/CF41,"-")</f>
        <v>1000</v>
      </c>
      <c r="CL41" s="139">
        <v>1</v>
      </c>
      <c r="CM41" s="139"/>
      <c r="CN41" s="139"/>
      <c r="CO41" s="140">
        <v>1</v>
      </c>
      <c r="CP41" s="141">
        <v>1000</v>
      </c>
      <c r="CQ41" s="141">
        <v>1000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132</v>
      </c>
      <c r="C42" s="203"/>
      <c r="D42" s="203" t="s">
        <v>133</v>
      </c>
      <c r="E42" s="203" t="s">
        <v>134</v>
      </c>
      <c r="F42" s="203" t="s">
        <v>64</v>
      </c>
      <c r="G42" s="203"/>
      <c r="H42" s="90" t="s">
        <v>121</v>
      </c>
      <c r="I42" s="90"/>
      <c r="J42" s="188"/>
      <c r="K42" s="81">
        <v>11</v>
      </c>
      <c r="L42" s="81">
        <v>0</v>
      </c>
      <c r="M42" s="81">
        <v>63</v>
      </c>
      <c r="N42" s="91">
        <v>2</v>
      </c>
      <c r="O42" s="92">
        <v>0</v>
      </c>
      <c r="P42" s="93">
        <f>N42+O42</f>
        <v>2</v>
      </c>
      <c r="Q42" s="82">
        <f>IFERROR(P42/M42,"-")</f>
        <v>0.031746031746032</v>
      </c>
      <c r="R42" s="81">
        <v>1</v>
      </c>
      <c r="S42" s="81">
        <v>0</v>
      </c>
      <c r="T42" s="82">
        <f>IFERROR(S42/(O42+P42),"-")</f>
        <v>0</v>
      </c>
      <c r="U42" s="182"/>
      <c r="V42" s="84">
        <v>1</v>
      </c>
      <c r="W42" s="82">
        <f>IF(P42=0,"-",V42/P42)</f>
        <v>0.5</v>
      </c>
      <c r="X42" s="186">
        <v>7000</v>
      </c>
      <c r="Y42" s="187">
        <f>IFERROR(X42/P42,"-")</f>
        <v>3500</v>
      </c>
      <c r="Z42" s="187">
        <f>IFERROR(X42/V42,"-")</f>
        <v>7000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0.5</v>
      </c>
      <c r="CH42" s="135">
        <v>1</v>
      </c>
      <c r="CI42" s="136">
        <f>IFERROR(CH42/CF42,"-")</f>
        <v>1</v>
      </c>
      <c r="CJ42" s="137">
        <v>7000</v>
      </c>
      <c r="CK42" s="138">
        <f>IFERROR(CJ42/CF42,"-")</f>
        <v>7000</v>
      </c>
      <c r="CL42" s="139"/>
      <c r="CM42" s="139"/>
      <c r="CN42" s="139">
        <v>1</v>
      </c>
      <c r="CO42" s="140">
        <v>1</v>
      </c>
      <c r="CP42" s="141">
        <v>7000</v>
      </c>
      <c r="CQ42" s="141">
        <v>7000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135</v>
      </c>
      <c r="C43" s="203"/>
      <c r="D43" s="203" t="s">
        <v>133</v>
      </c>
      <c r="E43" s="203" t="s">
        <v>134</v>
      </c>
      <c r="F43" s="203" t="s">
        <v>69</v>
      </c>
      <c r="G43" s="203"/>
      <c r="H43" s="90"/>
      <c r="I43" s="90"/>
      <c r="J43" s="188"/>
      <c r="K43" s="81">
        <v>21</v>
      </c>
      <c r="L43" s="81">
        <v>13</v>
      </c>
      <c r="M43" s="81">
        <v>25</v>
      </c>
      <c r="N43" s="91">
        <v>0</v>
      </c>
      <c r="O43" s="92">
        <v>0</v>
      </c>
      <c r="P43" s="93">
        <f>N43+O43</f>
        <v>0</v>
      </c>
      <c r="Q43" s="82">
        <f>IFERROR(P43/M43,"-")</f>
        <v>0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9.025</v>
      </c>
      <c r="B44" s="203" t="s">
        <v>136</v>
      </c>
      <c r="C44" s="203"/>
      <c r="D44" s="203" t="s">
        <v>96</v>
      </c>
      <c r="E44" s="203" t="s">
        <v>137</v>
      </c>
      <c r="F44" s="203" t="s">
        <v>64</v>
      </c>
      <c r="G44" s="203" t="s">
        <v>138</v>
      </c>
      <c r="H44" s="90" t="s">
        <v>139</v>
      </c>
      <c r="I44" s="204" t="s">
        <v>140</v>
      </c>
      <c r="J44" s="188">
        <v>120000</v>
      </c>
      <c r="K44" s="81">
        <v>27</v>
      </c>
      <c r="L44" s="81">
        <v>0</v>
      </c>
      <c r="M44" s="81">
        <v>75</v>
      </c>
      <c r="N44" s="91">
        <v>5</v>
      </c>
      <c r="O44" s="92">
        <v>0</v>
      </c>
      <c r="P44" s="93">
        <f>N44+O44</f>
        <v>5</v>
      </c>
      <c r="Q44" s="82">
        <f>IFERROR(P44/M44,"-")</f>
        <v>0.066666666666667</v>
      </c>
      <c r="R44" s="81">
        <v>2</v>
      </c>
      <c r="S44" s="81">
        <v>1</v>
      </c>
      <c r="T44" s="82">
        <f>IFERROR(S44/(O44+P44),"-")</f>
        <v>0.2</v>
      </c>
      <c r="U44" s="182">
        <f>IFERROR(J44/SUM(P44:P45),"-")</f>
        <v>15000</v>
      </c>
      <c r="V44" s="84">
        <v>2</v>
      </c>
      <c r="W44" s="82">
        <f>IF(P44=0,"-",V44/P44)</f>
        <v>0.4</v>
      </c>
      <c r="X44" s="186">
        <v>1083000</v>
      </c>
      <c r="Y44" s="187">
        <f>IFERROR(X44/P44,"-")</f>
        <v>216600</v>
      </c>
      <c r="Z44" s="187">
        <f>IFERROR(X44/V44,"-")</f>
        <v>541500</v>
      </c>
      <c r="AA44" s="188">
        <f>SUM(X44:X45)-SUM(J44:J45)</f>
        <v>963000</v>
      </c>
      <c r="AB44" s="85">
        <f>SUM(X44:X45)/SUM(J44:J45)</f>
        <v>9.025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0.2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0.2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0.2</v>
      </c>
      <c r="BP44" s="121">
        <v>1</v>
      </c>
      <c r="BQ44" s="122">
        <f>IFERROR(BP44/BN44,"-")</f>
        <v>1</v>
      </c>
      <c r="BR44" s="123">
        <v>1080000</v>
      </c>
      <c r="BS44" s="124">
        <f>IFERROR(BR44/BN44,"-")</f>
        <v>1080000</v>
      </c>
      <c r="BT44" s="125"/>
      <c r="BU44" s="125"/>
      <c r="BV44" s="125">
        <v>1</v>
      </c>
      <c r="BW44" s="126">
        <v>1</v>
      </c>
      <c r="BX44" s="127">
        <f>IF(P44=0,"",IF(BW44=0,"",(BW44/P44)))</f>
        <v>0.2</v>
      </c>
      <c r="BY44" s="128">
        <v>1</v>
      </c>
      <c r="BZ44" s="129">
        <f>IFERROR(BY44/BW44,"-")</f>
        <v>1</v>
      </c>
      <c r="CA44" s="130">
        <v>3000</v>
      </c>
      <c r="CB44" s="131">
        <f>IFERROR(CA44/BW44,"-")</f>
        <v>3000</v>
      </c>
      <c r="CC44" s="132">
        <v>1</v>
      </c>
      <c r="CD44" s="132"/>
      <c r="CE44" s="132"/>
      <c r="CF44" s="133">
        <v>1</v>
      </c>
      <c r="CG44" s="134">
        <f>IF(P44=0,"",IF(CF44=0,"",(CF44/P44)))</f>
        <v>0.2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2</v>
      </c>
      <c r="CP44" s="141">
        <v>1083000</v>
      </c>
      <c r="CQ44" s="141">
        <v>1080000</v>
      </c>
      <c r="CR44" s="141"/>
      <c r="CS44" s="142" t="str">
        <f>IF(AND(CQ44=0,CR44=0),"",IF(AND(CQ44&lt;=100000,CR44&lt;=100000),"",IF(CQ44/CP44&gt;0.7,"男高",IF(CR44/CP44&gt;0.7,"女高",""))))</f>
        <v>男高</v>
      </c>
    </row>
    <row r="45" spans="1:98">
      <c r="A45" s="80"/>
      <c r="B45" s="203" t="s">
        <v>141</v>
      </c>
      <c r="C45" s="203"/>
      <c r="D45" s="203" t="s">
        <v>96</v>
      </c>
      <c r="E45" s="203" t="s">
        <v>137</v>
      </c>
      <c r="F45" s="203" t="s">
        <v>69</v>
      </c>
      <c r="G45" s="203"/>
      <c r="H45" s="90"/>
      <c r="I45" s="90"/>
      <c r="J45" s="188"/>
      <c r="K45" s="81">
        <v>13</v>
      </c>
      <c r="L45" s="81">
        <v>10</v>
      </c>
      <c r="M45" s="81">
        <v>1</v>
      </c>
      <c r="N45" s="91">
        <v>3</v>
      </c>
      <c r="O45" s="92">
        <v>0</v>
      </c>
      <c r="P45" s="93">
        <f>N45+O45</f>
        <v>3</v>
      </c>
      <c r="Q45" s="82">
        <f>IFERROR(P45/M45,"-")</f>
        <v>3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0.33333333333333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2</v>
      </c>
      <c r="BX45" s="127">
        <f>IF(P45=0,"",IF(BW45=0,"",(BW45/P45)))</f>
        <v>0.66666666666667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0.11333333333333</v>
      </c>
      <c r="B46" s="203" t="s">
        <v>142</v>
      </c>
      <c r="C46" s="203"/>
      <c r="D46" s="203" t="s">
        <v>96</v>
      </c>
      <c r="E46" s="203" t="s">
        <v>137</v>
      </c>
      <c r="F46" s="203" t="s">
        <v>64</v>
      </c>
      <c r="G46" s="203" t="s">
        <v>143</v>
      </c>
      <c r="H46" s="90" t="s">
        <v>139</v>
      </c>
      <c r="I46" s="204" t="s">
        <v>140</v>
      </c>
      <c r="J46" s="188">
        <v>150000</v>
      </c>
      <c r="K46" s="81">
        <v>25</v>
      </c>
      <c r="L46" s="81">
        <v>0</v>
      </c>
      <c r="M46" s="81">
        <v>121</v>
      </c>
      <c r="N46" s="91">
        <v>8</v>
      </c>
      <c r="O46" s="92">
        <v>0</v>
      </c>
      <c r="P46" s="93">
        <f>N46+O46</f>
        <v>8</v>
      </c>
      <c r="Q46" s="82">
        <f>IFERROR(P46/M46,"-")</f>
        <v>0.066115702479339</v>
      </c>
      <c r="R46" s="81">
        <v>0</v>
      </c>
      <c r="S46" s="81">
        <v>4</v>
      </c>
      <c r="T46" s="82">
        <f>IFERROR(S46/(O46+P46),"-")</f>
        <v>0.5</v>
      </c>
      <c r="U46" s="182">
        <f>IFERROR(J46/SUM(P46:P47),"-")</f>
        <v>12500</v>
      </c>
      <c r="V46" s="84">
        <v>3</v>
      </c>
      <c r="W46" s="82">
        <f>IF(P46=0,"-",V46/P46)</f>
        <v>0.375</v>
      </c>
      <c r="X46" s="186">
        <v>5000</v>
      </c>
      <c r="Y46" s="187">
        <f>IFERROR(X46/P46,"-")</f>
        <v>625</v>
      </c>
      <c r="Z46" s="187">
        <f>IFERROR(X46/V46,"-")</f>
        <v>1666.6666666667</v>
      </c>
      <c r="AA46" s="188">
        <f>SUM(X46:X47)-SUM(J46:J47)</f>
        <v>-133000</v>
      </c>
      <c r="AB46" s="85">
        <f>SUM(X46:X47)/SUM(J46:J47)</f>
        <v>0.11333333333333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2</v>
      </c>
      <c r="AW46" s="107">
        <f>IF(P46=0,"",IF(AV46=0,"",(AV46/P46)))</f>
        <v>0.25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2</v>
      </c>
      <c r="BF46" s="113">
        <f>IF(P46=0,"",IF(BE46=0,"",(BE46/P46)))</f>
        <v>0.25</v>
      </c>
      <c r="BG46" s="112">
        <v>1</v>
      </c>
      <c r="BH46" s="114">
        <f>IFERROR(BG46/BE46,"-")</f>
        <v>0.5</v>
      </c>
      <c r="BI46" s="115">
        <v>1000</v>
      </c>
      <c r="BJ46" s="116">
        <f>IFERROR(BI46/BE46,"-")</f>
        <v>500</v>
      </c>
      <c r="BK46" s="117">
        <v>1</v>
      </c>
      <c r="BL46" s="117"/>
      <c r="BM46" s="117"/>
      <c r="BN46" s="119">
        <v>3</v>
      </c>
      <c r="BO46" s="120">
        <f>IF(P46=0,"",IF(BN46=0,"",(BN46/P46)))</f>
        <v>0.375</v>
      </c>
      <c r="BP46" s="121">
        <v>1</v>
      </c>
      <c r="BQ46" s="122">
        <f>IFERROR(BP46/BN46,"-")</f>
        <v>0.33333333333333</v>
      </c>
      <c r="BR46" s="123">
        <v>1000</v>
      </c>
      <c r="BS46" s="124">
        <f>IFERROR(BR46/BN46,"-")</f>
        <v>333.33333333333</v>
      </c>
      <c r="BT46" s="125">
        <v>1</v>
      </c>
      <c r="BU46" s="125"/>
      <c r="BV46" s="125"/>
      <c r="BW46" s="126">
        <v>1</v>
      </c>
      <c r="BX46" s="127">
        <f>IF(P46=0,"",IF(BW46=0,"",(BW46/P46)))</f>
        <v>0.125</v>
      </c>
      <c r="BY46" s="128">
        <v>1</v>
      </c>
      <c r="BZ46" s="129">
        <f>IFERROR(BY46/BW46,"-")</f>
        <v>1</v>
      </c>
      <c r="CA46" s="130">
        <v>3000</v>
      </c>
      <c r="CB46" s="131">
        <f>IFERROR(CA46/BW46,"-")</f>
        <v>3000</v>
      </c>
      <c r="CC46" s="132">
        <v>1</v>
      </c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3</v>
      </c>
      <c r="CP46" s="141">
        <v>5000</v>
      </c>
      <c r="CQ46" s="141">
        <v>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144</v>
      </c>
      <c r="C47" s="203"/>
      <c r="D47" s="203" t="s">
        <v>96</v>
      </c>
      <c r="E47" s="203" t="s">
        <v>137</v>
      </c>
      <c r="F47" s="203" t="s">
        <v>69</v>
      </c>
      <c r="G47" s="203"/>
      <c r="H47" s="90"/>
      <c r="I47" s="90"/>
      <c r="J47" s="188"/>
      <c r="K47" s="81">
        <v>88</v>
      </c>
      <c r="L47" s="81">
        <v>24</v>
      </c>
      <c r="M47" s="81">
        <v>13</v>
      </c>
      <c r="N47" s="91">
        <v>4</v>
      </c>
      <c r="O47" s="92">
        <v>0</v>
      </c>
      <c r="P47" s="93">
        <f>N47+O47</f>
        <v>4</v>
      </c>
      <c r="Q47" s="82">
        <f>IFERROR(P47/M47,"-")</f>
        <v>0.30769230769231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0.25</v>
      </c>
      <c r="X47" s="186">
        <v>12000</v>
      </c>
      <c r="Y47" s="187">
        <f>IFERROR(X47/P47,"-")</f>
        <v>3000</v>
      </c>
      <c r="Z47" s="187">
        <f>IFERROR(X47/V47,"-")</f>
        <v>12000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0.5</v>
      </c>
      <c r="BP47" s="121">
        <v>1</v>
      </c>
      <c r="BQ47" s="122">
        <f>IFERROR(BP47/BN47,"-")</f>
        <v>0.5</v>
      </c>
      <c r="BR47" s="123">
        <v>12000</v>
      </c>
      <c r="BS47" s="124">
        <f>IFERROR(BR47/BN47,"-")</f>
        <v>6000</v>
      </c>
      <c r="BT47" s="125"/>
      <c r="BU47" s="125"/>
      <c r="BV47" s="125">
        <v>1</v>
      </c>
      <c r="BW47" s="126">
        <v>2</v>
      </c>
      <c r="BX47" s="127">
        <f>IF(P47=0,"",IF(BW47=0,"",(BW47/P47)))</f>
        <v>0.5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12000</v>
      </c>
      <c r="CQ47" s="141">
        <v>12000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0.32666666666667</v>
      </c>
      <c r="B48" s="203" t="s">
        <v>145</v>
      </c>
      <c r="C48" s="203"/>
      <c r="D48" s="203" t="s">
        <v>146</v>
      </c>
      <c r="E48" s="203" t="s">
        <v>147</v>
      </c>
      <c r="F48" s="203" t="s">
        <v>64</v>
      </c>
      <c r="G48" s="203" t="s">
        <v>65</v>
      </c>
      <c r="H48" s="90" t="s">
        <v>148</v>
      </c>
      <c r="I48" s="204" t="s">
        <v>140</v>
      </c>
      <c r="J48" s="188">
        <v>150000</v>
      </c>
      <c r="K48" s="81">
        <v>30</v>
      </c>
      <c r="L48" s="81">
        <v>0</v>
      </c>
      <c r="M48" s="81">
        <v>682</v>
      </c>
      <c r="N48" s="91">
        <v>8</v>
      </c>
      <c r="O48" s="92">
        <v>0</v>
      </c>
      <c r="P48" s="93">
        <f>N48+O48</f>
        <v>8</v>
      </c>
      <c r="Q48" s="82">
        <f>IFERROR(P48/M48,"-")</f>
        <v>0.011730205278592</v>
      </c>
      <c r="R48" s="81">
        <v>0</v>
      </c>
      <c r="S48" s="81">
        <v>4</v>
      </c>
      <c r="T48" s="82">
        <f>IFERROR(S48/(O48+P48),"-")</f>
        <v>0.5</v>
      </c>
      <c r="U48" s="182">
        <f>IFERROR(J48/SUM(P48:P49),"-")</f>
        <v>16666.666666667</v>
      </c>
      <c r="V48" s="84">
        <v>3</v>
      </c>
      <c r="W48" s="82">
        <f>IF(P48=0,"-",V48/P48)</f>
        <v>0.375</v>
      </c>
      <c r="X48" s="186">
        <v>49000</v>
      </c>
      <c r="Y48" s="187">
        <f>IFERROR(X48/P48,"-")</f>
        <v>6125</v>
      </c>
      <c r="Z48" s="187">
        <f>IFERROR(X48/V48,"-")</f>
        <v>16333.333333333</v>
      </c>
      <c r="AA48" s="188">
        <f>SUM(X48:X49)-SUM(J48:J49)</f>
        <v>-101000</v>
      </c>
      <c r="AB48" s="85">
        <f>SUM(X48:X49)/SUM(J48:J49)</f>
        <v>0.32666666666667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0.125</v>
      </c>
      <c r="AX48" s="106">
        <v>1</v>
      </c>
      <c r="AY48" s="108">
        <f>IFERROR(AX48/AV48,"-")</f>
        <v>1</v>
      </c>
      <c r="AZ48" s="109">
        <v>5000</v>
      </c>
      <c r="BA48" s="110">
        <f>IFERROR(AZ48/AV48,"-")</f>
        <v>5000</v>
      </c>
      <c r="BB48" s="111">
        <v>1</v>
      </c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3</v>
      </c>
      <c r="BO48" s="120">
        <f>IF(P48=0,"",IF(BN48=0,"",(BN48/P48)))</f>
        <v>0.375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4</v>
      </c>
      <c r="BX48" s="127">
        <f>IF(P48=0,"",IF(BW48=0,"",(BW48/P48)))</f>
        <v>0.5</v>
      </c>
      <c r="BY48" s="128">
        <v>2</v>
      </c>
      <c r="BZ48" s="129">
        <f>IFERROR(BY48/BW48,"-")</f>
        <v>0.5</v>
      </c>
      <c r="CA48" s="130">
        <v>44000</v>
      </c>
      <c r="CB48" s="131">
        <f>IFERROR(CA48/BW48,"-")</f>
        <v>11000</v>
      </c>
      <c r="CC48" s="132">
        <v>1</v>
      </c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3</v>
      </c>
      <c r="CP48" s="141">
        <v>49000</v>
      </c>
      <c r="CQ48" s="141">
        <v>34000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149</v>
      </c>
      <c r="C49" s="203"/>
      <c r="D49" s="203" t="s">
        <v>146</v>
      </c>
      <c r="E49" s="203" t="s">
        <v>147</v>
      </c>
      <c r="F49" s="203" t="s">
        <v>69</v>
      </c>
      <c r="G49" s="203"/>
      <c r="H49" s="90"/>
      <c r="I49" s="90"/>
      <c r="J49" s="188"/>
      <c r="K49" s="81">
        <v>29</v>
      </c>
      <c r="L49" s="81">
        <v>24</v>
      </c>
      <c r="M49" s="81">
        <v>13</v>
      </c>
      <c r="N49" s="91">
        <v>1</v>
      </c>
      <c r="O49" s="92">
        <v>0</v>
      </c>
      <c r="P49" s="93">
        <f>N49+O49</f>
        <v>1</v>
      </c>
      <c r="Q49" s="82">
        <f>IFERROR(P49/M49,"-")</f>
        <v>0.076923076923077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1</v>
      </c>
      <c r="BX49" s="127">
        <f>IF(P49=0,"",IF(BW49=0,"",(BW49/P49)))</f>
        <v>1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0.39333333333333</v>
      </c>
      <c r="B50" s="203" t="s">
        <v>150</v>
      </c>
      <c r="C50" s="203"/>
      <c r="D50" s="203" t="s">
        <v>146</v>
      </c>
      <c r="E50" s="203" t="s">
        <v>147</v>
      </c>
      <c r="F50" s="203" t="s">
        <v>64</v>
      </c>
      <c r="G50" s="203" t="s">
        <v>81</v>
      </c>
      <c r="H50" s="90" t="s">
        <v>148</v>
      </c>
      <c r="I50" s="204" t="s">
        <v>140</v>
      </c>
      <c r="J50" s="188">
        <v>150000</v>
      </c>
      <c r="K50" s="81">
        <v>44</v>
      </c>
      <c r="L50" s="81">
        <v>0</v>
      </c>
      <c r="M50" s="81">
        <v>135</v>
      </c>
      <c r="N50" s="91">
        <v>16</v>
      </c>
      <c r="O50" s="92">
        <v>0</v>
      </c>
      <c r="P50" s="93">
        <f>N50+O50</f>
        <v>16</v>
      </c>
      <c r="Q50" s="82">
        <f>IFERROR(P50/M50,"-")</f>
        <v>0.11851851851852</v>
      </c>
      <c r="R50" s="81">
        <v>1</v>
      </c>
      <c r="S50" s="81">
        <v>4</v>
      </c>
      <c r="T50" s="82">
        <f>IFERROR(S50/(O50+P50),"-")</f>
        <v>0.25</v>
      </c>
      <c r="U50" s="182">
        <f>IFERROR(J50/SUM(P50:P51),"-")</f>
        <v>8823.5294117647</v>
      </c>
      <c r="V50" s="84">
        <v>5</v>
      </c>
      <c r="W50" s="82">
        <f>IF(P50=0,"-",V50/P50)</f>
        <v>0.3125</v>
      </c>
      <c r="X50" s="186">
        <v>59000</v>
      </c>
      <c r="Y50" s="187">
        <f>IFERROR(X50/P50,"-")</f>
        <v>3687.5</v>
      </c>
      <c r="Z50" s="187">
        <f>IFERROR(X50/V50,"-")</f>
        <v>11800</v>
      </c>
      <c r="AA50" s="188">
        <f>SUM(X50:X51)-SUM(J50:J51)</f>
        <v>-91000</v>
      </c>
      <c r="AB50" s="85">
        <f>SUM(X50:X51)/SUM(J50:J51)</f>
        <v>0.39333333333333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4</v>
      </c>
      <c r="BF50" s="113">
        <f>IF(P50=0,"",IF(BE50=0,"",(BE50/P50)))</f>
        <v>0.25</v>
      </c>
      <c r="BG50" s="112">
        <v>2</v>
      </c>
      <c r="BH50" s="114">
        <f>IFERROR(BG50/BE50,"-")</f>
        <v>0.5</v>
      </c>
      <c r="BI50" s="115">
        <v>46000</v>
      </c>
      <c r="BJ50" s="116">
        <f>IFERROR(BI50/BE50,"-")</f>
        <v>11500</v>
      </c>
      <c r="BK50" s="117"/>
      <c r="BL50" s="117"/>
      <c r="BM50" s="117">
        <v>2</v>
      </c>
      <c r="BN50" s="119">
        <v>8</v>
      </c>
      <c r="BO50" s="120">
        <f>IF(P50=0,"",IF(BN50=0,"",(BN50/P50)))</f>
        <v>0.5</v>
      </c>
      <c r="BP50" s="121">
        <v>1</v>
      </c>
      <c r="BQ50" s="122">
        <f>IFERROR(BP50/BN50,"-")</f>
        <v>0.125</v>
      </c>
      <c r="BR50" s="123">
        <v>2000</v>
      </c>
      <c r="BS50" s="124">
        <f>IFERROR(BR50/BN50,"-")</f>
        <v>250</v>
      </c>
      <c r="BT50" s="125">
        <v>1</v>
      </c>
      <c r="BU50" s="125"/>
      <c r="BV50" s="125"/>
      <c r="BW50" s="126">
        <v>4</v>
      </c>
      <c r="BX50" s="127">
        <f>IF(P50=0,"",IF(BW50=0,"",(BW50/P50)))</f>
        <v>0.25</v>
      </c>
      <c r="BY50" s="128">
        <v>2</v>
      </c>
      <c r="BZ50" s="129">
        <f>IFERROR(BY50/BW50,"-")</f>
        <v>0.5</v>
      </c>
      <c r="CA50" s="130">
        <v>11000</v>
      </c>
      <c r="CB50" s="131">
        <f>IFERROR(CA50/BW50,"-")</f>
        <v>2750</v>
      </c>
      <c r="CC50" s="132">
        <v>1</v>
      </c>
      <c r="CD50" s="132">
        <v>1</v>
      </c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5</v>
      </c>
      <c r="CP50" s="141">
        <v>59000</v>
      </c>
      <c r="CQ50" s="141">
        <v>30000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151</v>
      </c>
      <c r="C51" s="203"/>
      <c r="D51" s="203" t="s">
        <v>146</v>
      </c>
      <c r="E51" s="203" t="s">
        <v>147</v>
      </c>
      <c r="F51" s="203" t="s">
        <v>69</v>
      </c>
      <c r="G51" s="203"/>
      <c r="H51" s="90"/>
      <c r="I51" s="90"/>
      <c r="J51" s="188"/>
      <c r="K51" s="81">
        <v>44</v>
      </c>
      <c r="L51" s="81">
        <v>27</v>
      </c>
      <c r="M51" s="81">
        <v>43</v>
      </c>
      <c r="N51" s="91">
        <v>1</v>
      </c>
      <c r="O51" s="92">
        <v>0</v>
      </c>
      <c r="P51" s="93">
        <f>N51+O51</f>
        <v>1</v>
      </c>
      <c r="Q51" s="82">
        <f>IFERROR(P51/M51,"-")</f>
        <v>0.023255813953488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0.023076923076923</v>
      </c>
      <c r="B52" s="203" t="s">
        <v>152</v>
      </c>
      <c r="C52" s="203"/>
      <c r="D52" s="203" t="s">
        <v>90</v>
      </c>
      <c r="E52" s="203" t="s">
        <v>91</v>
      </c>
      <c r="F52" s="203" t="s">
        <v>64</v>
      </c>
      <c r="G52" s="203" t="s">
        <v>153</v>
      </c>
      <c r="H52" s="90" t="s">
        <v>139</v>
      </c>
      <c r="I52" s="204" t="s">
        <v>154</v>
      </c>
      <c r="J52" s="188">
        <v>130000</v>
      </c>
      <c r="K52" s="81">
        <v>22</v>
      </c>
      <c r="L52" s="81">
        <v>0</v>
      </c>
      <c r="M52" s="81">
        <v>60</v>
      </c>
      <c r="N52" s="91">
        <v>9</v>
      </c>
      <c r="O52" s="92">
        <v>0</v>
      </c>
      <c r="P52" s="93">
        <f>N52+O52</f>
        <v>9</v>
      </c>
      <c r="Q52" s="82">
        <f>IFERROR(P52/M52,"-")</f>
        <v>0.15</v>
      </c>
      <c r="R52" s="81">
        <v>0</v>
      </c>
      <c r="S52" s="81">
        <v>3</v>
      </c>
      <c r="T52" s="82">
        <f>IFERROR(S52/(O52+P52),"-")</f>
        <v>0.33333333333333</v>
      </c>
      <c r="U52" s="182">
        <f>IFERROR(J52/SUM(P52:P53),"-")</f>
        <v>14444.444444444</v>
      </c>
      <c r="V52" s="84">
        <v>1</v>
      </c>
      <c r="W52" s="82">
        <f>IF(P52=0,"-",V52/P52)</f>
        <v>0.11111111111111</v>
      </c>
      <c r="X52" s="186">
        <v>3000</v>
      </c>
      <c r="Y52" s="187">
        <f>IFERROR(X52/P52,"-")</f>
        <v>333.33333333333</v>
      </c>
      <c r="Z52" s="187">
        <f>IFERROR(X52/V52,"-")</f>
        <v>3000</v>
      </c>
      <c r="AA52" s="188">
        <f>SUM(X52:X53)-SUM(J52:J53)</f>
        <v>-127000</v>
      </c>
      <c r="AB52" s="85">
        <f>SUM(X52:X53)/SUM(J52:J53)</f>
        <v>0.023076923076923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3</v>
      </c>
      <c r="BO52" s="120">
        <f>IF(P52=0,"",IF(BN52=0,"",(BN52/P52)))</f>
        <v>0.33333333333333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5</v>
      </c>
      <c r="BX52" s="127">
        <f>IF(P52=0,"",IF(BW52=0,"",(BW52/P52)))</f>
        <v>0.55555555555556</v>
      </c>
      <c r="BY52" s="128">
        <v>1</v>
      </c>
      <c r="BZ52" s="129">
        <f>IFERROR(BY52/BW52,"-")</f>
        <v>0.2</v>
      </c>
      <c r="CA52" s="130">
        <v>3000</v>
      </c>
      <c r="CB52" s="131">
        <f>IFERROR(CA52/BW52,"-")</f>
        <v>600</v>
      </c>
      <c r="CC52" s="132">
        <v>1</v>
      </c>
      <c r="CD52" s="132"/>
      <c r="CE52" s="132"/>
      <c r="CF52" s="133">
        <v>1</v>
      </c>
      <c r="CG52" s="134">
        <f>IF(P52=0,"",IF(CF52=0,"",(CF52/P52)))</f>
        <v>0.11111111111111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1</v>
      </c>
      <c r="CP52" s="141">
        <v>3000</v>
      </c>
      <c r="CQ52" s="141">
        <v>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155</v>
      </c>
      <c r="C53" s="203"/>
      <c r="D53" s="203" t="s">
        <v>90</v>
      </c>
      <c r="E53" s="203" t="s">
        <v>91</v>
      </c>
      <c r="F53" s="203" t="s">
        <v>69</v>
      </c>
      <c r="G53" s="203"/>
      <c r="H53" s="90"/>
      <c r="I53" s="90"/>
      <c r="J53" s="188"/>
      <c r="K53" s="81">
        <v>12</v>
      </c>
      <c r="L53" s="81">
        <v>7</v>
      </c>
      <c r="M53" s="81">
        <v>10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0.11666666666667</v>
      </c>
      <c r="B54" s="203" t="s">
        <v>156</v>
      </c>
      <c r="C54" s="203"/>
      <c r="D54" s="203" t="s">
        <v>146</v>
      </c>
      <c r="E54" s="203" t="s">
        <v>147</v>
      </c>
      <c r="F54" s="203" t="s">
        <v>64</v>
      </c>
      <c r="G54" s="203" t="s">
        <v>120</v>
      </c>
      <c r="H54" s="90" t="s">
        <v>157</v>
      </c>
      <c r="I54" s="90" t="s">
        <v>158</v>
      </c>
      <c r="J54" s="188">
        <v>120000</v>
      </c>
      <c r="K54" s="81">
        <v>16</v>
      </c>
      <c r="L54" s="81">
        <v>0</v>
      </c>
      <c r="M54" s="81">
        <v>68</v>
      </c>
      <c r="N54" s="91">
        <v>4</v>
      </c>
      <c r="O54" s="92">
        <v>0</v>
      </c>
      <c r="P54" s="93">
        <f>N54+O54</f>
        <v>4</v>
      </c>
      <c r="Q54" s="82">
        <f>IFERROR(P54/M54,"-")</f>
        <v>0.058823529411765</v>
      </c>
      <c r="R54" s="81">
        <v>0</v>
      </c>
      <c r="S54" s="81">
        <v>0</v>
      </c>
      <c r="T54" s="82">
        <f>IFERROR(S54/(O54+P54),"-")</f>
        <v>0</v>
      </c>
      <c r="U54" s="182">
        <f>IFERROR(J54/SUM(P54:P55),"-")</f>
        <v>15000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-106000</v>
      </c>
      <c r="AB54" s="85">
        <f>SUM(X54:X55)/SUM(J54:J55)</f>
        <v>0.11666666666667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0.25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0.25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1</v>
      </c>
      <c r="BO54" s="120">
        <f>IF(P54=0,"",IF(BN54=0,"",(BN54/P54)))</f>
        <v>0.25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0.25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159</v>
      </c>
      <c r="C55" s="203"/>
      <c r="D55" s="203" t="s">
        <v>146</v>
      </c>
      <c r="E55" s="203" t="s">
        <v>147</v>
      </c>
      <c r="F55" s="203" t="s">
        <v>69</v>
      </c>
      <c r="G55" s="203"/>
      <c r="H55" s="90"/>
      <c r="I55" s="90"/>
      <c r="J55" s="188"/>
      <c r="K55" s="81">
        <v>44</v>
      </c>
      <c r="L55" s="81">
        <v>23</v>
      </c>
      <c r="M55" s="81">
        <v>8</v>
      </c>
      <c r="N55" s="91">
        <v>4</v>
      </c>
      <c r="O55" s="92">
        <v>0</v>
      </c>
      <c r="P55" s="93">
        <f>N55+O55</f>
        <v>4</v>
      </c>
      <c r="Q55" s="82">
        <f>IFERROR(P55/M55,"-")</f>
        <v>0.5</v>
      </c>
      <c r="R55" s="81">
        <v>1</v>
      </c>
      <c r="S55" s="81">
        <v>1</v>
      </c>
      <c r="T55" s="82">
        <f>IFERROR(S55/(O55+P55),"-")</f>
        <v>0.25</v>
      </c>
      <c r="U55" s="182"/>
      <c r="V55" s="84">
        <v>2</v>
      </c>
      <c r="W55" s="82">
        <f>IF(P55=0,"-",V55/P55)</f>
        <v>0.5</v>
      </c>
      <c r="X55" s="186">
        <v>14000</v>
      </c>
      <c r="Y55" s="187">
        <f>IFERROR(X55/P55,"-")</f>
        <v>3500</v>
      </c>
      <c r="Z55" s="187">
        <f>IFERROR(X55/V55,"-")</f>
        <v>7000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0.25</v>
      </c>
      <c r="BP55" s="121">
        <v>1</v>
      </c>
      <c r="BQ55" s="122">
        <f>IFERROR(BP55/BN55,"-")</f>
        <v>1</v>
      </c>
      <c r="BR55" s="123">
        <v>1000</v>
      </c>
      <c r="BS55" s="124">
        <f>IFERROR(BR55/BN55,"-")</f>
        <v>1000</v>
      </c>
      <c r="BT55" s="125">
        <v>1</v>
      </c>
      <c r="BU55" s="125"/>
      <c r="BV55" s="125"/>
      <c r="BW55" s="126">
        <v>1</v>
      </c>
      <c r="BX55" s="127">
        <f>IF(P55=0,"",IF(BW55=0,"",(BW55/P55)))</f>
        <v>0.25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2</v>
      </c>
      <c r="CG55" s="134">
        <f>IF(P55=0,"",IF(CF55=0,"",(CF55/P55)))</f>
        <v>0.5</v>
      </c>
      <c r="CH55" s="135">
        <v>1</v>
      </c>
      <c r="CI55" s="136">
        <f>IFERROR(CH55/CF55,"-")</f>
        <v>0.5</v>
      </c>
      <c r="CJ55" s="137">
        <v>13000</v>
      </c>
      <c r="CK55" s="138">
        <f>IFERROR(CJ55/CF55,"-")</f>
        <v>6500</v>
      </c>
      <c r="CL55" s="139"/>
      <c r="CM55" s="139"/>
      <c r="CN55" s="139">
        <v>1</v>
      </c>
      <c r="CO55" s="140">
        <v>2</v>
      </c>
      <c r="CP55" s="141">
        <v>14000</v>
      </c>
      <c r="CQ55" s="141">
        <v>13000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6.02</v>
      </c>
      <c r="B56" s="203" t="s">
        <v>160</v>
      </c>
      <c r="C56" s="203"/>
      <c r="D56" s="203" t="s">
        <v>161</v>
      </c>
      <c r="E56" s="203" t="s">
        <v>63</v>
      </c>
      <c r="F56" s="203" t="s">
        <v>64</v>
      </c>
      <c r="G56" s="203" t="s">
        <v>162</v>
      </c>
      <c r="H56" s="90" t="s">
        <v>163</v>
      </c>
      <c r="I56" s="204" t="s">
        <v>140</v>
      </c>
      <c r="J56" s="188">
        <v>50000</v>
      </c>
      <c r="K56" s="81">
        <v>15</v>
      </c>
      <c r="L56" s="81">
        <v>0</v>
      </c>
      <c r="M56" s="81">
        <v>80</v>
      </c>
      <c r="N56" s="91">
        <v>6</v>
      </c>
      <c r="O56" s="92">
        <v>0</v>
      </c>
      <c r="P56" s="93">
        <f>N56+O56</f>
        <v>6</v>
      </c>
      <c r="Q56" s="82">
        <f>IFERROR(P56/M56,"-")</f>
        <v>0.075</v>
      </c>
      <c r="R56" s="81">
        <v>1</v>
      </c>
      <c r="S56" s="81">
        <v>2</v>
      </c>
      <c r="T56" s="82">
        <f>IFERROR(S56/(O56+P56),"-")</f>
        <v>0.33333333333333</v>
      </c>
      <c r="U56" s="182">
        <f>IFERROR(J56/SUM(P56:P57),"-")</f>
        <v>6250</v>
      </c>
      <c r="V56" s="84">
        <v>3</v>
      </c>
      <c r="W56" s="82">
        <f>IF(P56=0,"-",V56/P56)</f>
        <v>0.5</v>
      </c>
      <c r="X56" s="186">
        <v>288000</v>
      </c>
      <c r="Y56" s="187">
        <f>IFERROR(X56/P56,"-")</f>
        <v>48000</v>
      </c>
      <c r="Z56" s="187">
        <f>IFERROR(X56/V56,"-")</f>
        <v>96000</v>
      </c>
      <c r="AA56" s="188">
        <f>SUM(X56:X57)-SUM(J56:J57)</f>
        <v>251000</v>
      </c>
      <c r="AB56" s="85">
        <f>SUM(X56:X57)/SUM(J56:J57)</f>
        <v>6.02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0.16666666666667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0.16666666666667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0.33333333333333</v>
      </c>
      <c r="BY56" s="128">
        <v>2</v>
      </c>
      <c r="BZ56" s="129">
        <f>IFERROR(BY56/BW56,"-")</f>
        <v>1</v>
      </c>
      <c r="CA56" s="130">
        <v>282000</v>
      </c>
      <c r="CB56" s="131">
        <f>IFERROR(CA56/BW56,"-")</f>
        <v>141000</v>
      </c>
      <c r="CC56" s="132">
        <v>1</v>
      </c>
      <c r="CD56" s="132"/>
      <c r="CE56" s="132">
        <v>1</v>
      </c>
      <c r="CF56" s="133">
        <v>2</v>
      </c>
      <c r="CG56" s="134">
        <f>IF(P56=0,"",IF(CF56=0,"",(CF56/P56)))</f>
        <v>0.33333333333333</v>
      </c>
      <c r="CH56" s="135">
        <v>1</v>
      </c>
      <c r="CI56" s="136">
        <f>IFERROR(CH56/CF56,"-")</f>
        <v>0.5</v>
      </c>
      <c r="CJ56" s="137">
        <v>6000</v>
      </c>
      <c r="CK56" s="138">
        <f>IFERROR(CJ56/CF56,"-")</f>
        <v>3000</v>
      </c>
      <c r="CL56" s="139"/>
      <c r="CM56" s="139">
        <v>1</v>
      </c>
      <c r="CN56" s="139"/>
      <c r="CO56" s="140">
        <v>3</v>
      </c>
      <c r="CP56" s="141">
        <v>288000</v>
      </c>
      <c r="CQ56" s="141">
        <v>281000</v>
      </c>
      <c r="CR56" s="141"/>
      <c r="CS56" s="142" t="str">
        <f>IF(AND(CQ56=0,CR56=0),"",IF(AND(CQ56&lt;=100000,CR56&lt;=100000),"",IF(CQ56/CP56&gt;0.7,"男高",IF(CR56/CP56&gt;0.7,"女高",""))))</f>
        <v>男高</v>
      </c>
    </row>
    <row r="57" spans="1:98">
      <c r="A57" s="80"/>
      <c r="B57" s="203" t="s">
        <v>164</v>
      </c>
      <c r="C57" s="203"/>
      <c r="D57" s="203" t="s">
        <v>161</v>
      </c>
      <c r="E57" s="203" t="s">
        <v>63</v>
      </c>
      <c r="F57" s="203" t="s">
        <v>69</v>
      </c>
      <c r="G57" s="203"/>
      <c r="H57" s="90"/>
      <c r="I57" s="90"/>
      <c r="J57" s="188"/>
      <c r="K57" s="81">
        <v>17</v>
      </c>
      <c r="L57" s="81">
        <v>14</v>
      </c>
      <c r="M57" s="81">
        <v>3</v>
      </c>
      <c r="N57" s="91">
        <v>2</v>
      </c>
      <c r="O57" s="92">
        <v>0</v>
      </c>
      <c r="P57" s="93">
        <f>N57+O57</f>
        <v>2</v>
      </c>
      <c r="Q57" s="82">
        <f>IFERROR(P57/M57,"-")</f>
        <v>0.66666666666667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2</v>
      </c>
      <c r="W57" s="82">
        <f>IF(P57=0,"-",V57/P57)</f>
        <v>1</v>
      </c>
      <c r="X57" s="186">
        <v>13000</v>
      </c>
      <c r="Y57" s="187">
        <f>IFERROR(X57/P57,"-")</f>
        <v>6500</v>
      </c>
      <c r="Z57" s="187">
        <f>IFERROR(X57/V57,"-")</f>
        <v>6500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>
        <v>2</v>
      </c>
      <c r="CG57" s="134">
        <f>IF(P57=0,"",IF(CF57=0,"",(CF57/P57)))</f>
        <v>1</v>
      </c>
      <c r="CH57" s="135">
        <v>2</v>
      </c>
      <c r="CI57" s="136">
        <f>IFERROR(CH57/CF57,"-")</f>
        <v>1</v>
      </c>
      <c r="CJ57" s="137">
        <v>13000</v>
      </c>
      <c r="CK57" s="138">
        <f>IFERROR(CJ57/CF57,"-")</f>
        <v>6500</v>
      </c>
      <c r="CL57" s="139">
        <v>1</v>
      </c>
      <c r="CM57" s="139"/>
      <c r="CN57" s="139">
        <v>1</v>
      </c>
      <c r="CO57" s="140">
        <v>2</v>
      </c>
      <c r="CP57" s="141">
        <v>13000</v>
      </c>
      <c r="CQ57" s="141">
        <v>11000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0.0625</v>
      </c>
      <c r="B58" s="203" t="s">
        <v>165</v>
      </c>
      <c r="C58" s="203"/>
      <c r="D58" s="203"/>
      <c r="E58" s="203"/>
      <c r="F58" s="203" t="s">
        <v>64</v>
      </c>
      <c r="G58" s="203" t="s">
        <v>166</v>
      </c>
      <c r="H58" s="90" t="s">
        <v>167</v>
      </c>
      <c r="I58" s="90" t="s">
        <v>168</v>
      </c>
      <c r="J58" s="188">
        <v>80000</v>
      </c>
      <c r="K58" s="81">
        <v>15</v>
      </c>
      <c r="L58" s="81">
        <v>0</v>
      </c>
      <c r="M58" s="81">
        <v>75</v>
      </c>
      <c r="N58" s="91">
        <v>8</v>
      </c>
      <c r="O58" s="92">
        <v>0</v>
      </c>
      <c r="P58" s="93">
        <f>N58+O58</f>
        <v>8</v>
      </c>
      <c r="Q58" s="82">
        <f>IFERROR(P58/M58,"-")</f>
        <v>0.10666666666667</v>
      </c>
      <c r="R58" s="81">
        <v>0</v>
      </c>
      <c r="S58" s="81">
        <v>5</v>
      </c>
      <c r="T58" s="82">
        <f>IFERROR(S58/(O58+P58),"-")</f>
        <v>0.625</v>
      </c>
      <c r="U58" s="182">
        <f>IFERROR(J58/SUM(P58:P59),"-")</f>
        <v>10000</v>
      </c>
      <c r="V58" s="84">
        <v>1</v>
      </c>
      <c r="W58" s="82">
        <f>IF(P58=0,"-",V58/P58)</f>
        <v>0.125</v>
      </c>
      <c r="X58" s="186">
        <v>5000</v>
      </c>
      <c r="Y58" s="187">
        <f>IFERROR(X58/P58,"-")</f>
        <v>625</v>
      </c>
      <c r="Z58" s="187">
        <f>IFERROR(X58/V58,"-")</f>
        <v>5000</v>
      </c>
      <c r="AA58" s="188">
        <f>SUM(X58:X59)-SUM(J58:J59)</f>
        <v>-75000</v>
      </c>
      <c r="AB58" s="85">
        <f>SUM(X58:X59)/SUM(J58:J59)</f>
        <v>0.0625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2</v>
      </c>
      <c r="AW58" s="107">
        <f>IF(P58=0,"",IF(AV58=0,"",(AV58/P58)))</f>
        <v>0.25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>
        <v>1</v>
      </c>
      <c r="BF58" s="113">
        <f>IF(P58=0,"",IF(BE58=0,"",(BE58/P58)))</f>
        <v>0.125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2</v>
      </c>
      <c r="BO58" s="120">
        <f>IF(P58=0,"",IF(BN58=0,"",(BN58/P58)))</f>
        <v>0.25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3</v>
      </c>
      <c r="BX58" s="127">
        <f>IF(P58=0,"",IF(BW58=0,"",(BW58/P58)))</f>
        <v>0.375</v>
      </c>
      <c r="BY58" s="128">
        <v>1</v>
      </c>
      <c r="BZ58" s="129">
        <f>IFERROR(BY58/BW58,"-")</f>
        <v>0.33333333333333</v>
      </c>
      <c r="CA58" s="130">
        <v>5000</v>
      </c>
      <c r="CB58" s="131">
        <f>IFERROR(CA58/BW58,"-")</f>
        <v>1666.6666666667</v>
      </c>
      <c r="CC58" s="132">
        <v>1</v>
      </c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5000</v>
      </c>
      <c r="CQ58" s="141">
        <v>5000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169</v>
      </c>
      <c r="C59" s="203"/>
      <c r="D59" s="203"/>
      <c r="E59" s="203"/>
      <c r="F59" s="203" t="s">
        <v>69</v>
      </c>
      <c r="G59" s="203"/>
      <c r="H59" s="90"/>
      <c r="I59" s="90"/>
      <c r="J59" s="188"/>
      <c r="K59" s="81">
        <v>16</v>
      </c>
      <c r="L59" s="81">
        <v>6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 t="str">
        <f>AB60</f>
        <v>0</v>
      </c>
      <c r="B60" s="203" t="s">
        <v>170</v>
      </c>
      <c r="C60" s="203"/>
      <c r="D60" s="203"/>
      <c r="E60" s="203"/>
      <c r="F60" s="203" t="s">
        <v>64</v>
      </c>
      <c r="G60" s="203" t="s">
        <v>171</v>
      </c>
      <c r="H60" s="90" t="s">
        <v>167</v>
      </c>
      <c r="I60" s="204" t="s">
        <v>172</v>
      </c>
      <c r="J60" s="188">
        <v>0</v>
      </c>
      <c r="K60" s="81">
        <v>8</v>
      </c>
      <c r="L60" s="81">
        <v>0</v>
      </c>
      <c r="M60" s="81">
        <v>47</v>
      </c>
      <c r="N60" s="91">
        <v>1</v>
      </c>
      <c r="O60" s="92">
        <v>0</v>
      </c>
      <c r="P60" s="93">
        <f>N60+O60</f>
        <v>1</v>
      </c>
      <c r="Q60" s="82">
        <f>IFERROR(P60/M60,"-")</f>
        <v>0.021276595744681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0</v>
      </c>
      <c r="AB60" s="85" t="str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1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173</v>
      </c>
      <c r="C61" s="203"/>
      <c r="D61" s="203"/>
      <c r="E61" s="203"/>
      <c r="F61" s="203" t="s">
        <v>69</v>
      </c>
      <c r="G61" s="203"/>
      <c r="H61" s="90"/>
      <c r="I61" s="90"/>
      <c r="J61" s="188"/>
      <c r="K61" s="81">
        <v>0</v>
      </c>
      <c r="L61" s="81">
        <v>0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30"/>
      <c r="B62" s="87"/>
      <c r="C62" s="88"/>
      <c r="D62" s="88"/>
      <c r="E62" s="88"/>
      <c r="F62" s="89"/>
      <c r="G62" s="90"/>
      <c r="H62" s="90"/>
      <c r="I62" s="90"/>
      <c r="J62" s="192"/>
      <c r="K62" s="34"/>
      <c r="L62" s="34"/>
      <c r="M62" s="31"/>
      <c r="N62" s="23"/>
      <c r="O62" s="23"/>
      <c r="P62" s="23"/>
      <c r="Q62" s="33"/>
      <c r="R62" s="32"/>
      <c r="S62" s="23"/>
      <c r="T62" s="32"/>
      <c r="U62" s="183"/>
      <c r="V62" s="25"/>
      <c r="W62" s="25"/>
      <c r="X62" s="189"/>
      <c r="Y62" s="189"/>
      <c r="Z62" s="189"/>
      <c r="AA62" s="189"/>
      <c r="AB62" s="33"/>
      <c r="AC62" s="59"/>
      <c r="AD62" s="63"/>
      <c r="AE62" s="64"/>
      <c r="AF62" s="63"/>
      <c r="AG62" s="67"/>
      <c r="AH62" s="68"/>
      <c r="AI62" s="69"/>
      <c r="AJ62" s="70"/>
      <c r="AK62" s="70"/>
      <c r="AL62" s="70"/>
      <c r="AM62" s="63"/>
      <c r="AN62" s="64"/>
      <c r="AO62" s="63"/>
      <c r="AP62" s="67"/>
      <c r="AQ62" s="68"/>
      <c r="AR62" s="69"/>
      <c r="AS62" s="70"/>
      <c r="AT62" s="70"/>
      <c r="AU62" s="70"/>
      <c r="AV62" s="63"/>
      <c r="AW62" s="64"/>
      <c r="AX62" s="63"/>
      <c r="AY62" s="67"/>
      <c r="AZ62" s="68"/>
      <c r="BA62" s="69"/>
      <c r="BB62" s="70"/>
      <c r="BC62" s="70"/>
      <c r="BD62" s="70"/>
      <c r="BE62" s="63"/>
      <c r="BF62" s="64"/>
      <c r="BG62" s="63"/>
      <c r="BH62" s="67"/>
      <c r="BI62" s="68"/>
      <c r="BJ62" s="69"/>
      <c r="BK62" s="70"/>
      <c r="BL62" s="70"/>
      <c r="BM62" s="70"/>
      <c r="BN62" s="65"/>
      <c r="BO62" s="66"/>
      <c r="BP62" s="63"/>
      <c r="BQ62" s="67"/>
      <c r="BR62" s="68"/>
      <c r="BS62" s="69"/>
      <c r="BT62" s="70"/>
      <c r="BU62" s="70"/>
      <c r="BV62" s="70"/>
      <c r="BW62" s="65"/>
      <c r="BX62" s="66"/>
      <c r="BY62" s="63"/>
      <c r="BZ62" s="67"/>
      <c r="CA62" s="68"/>
      <c r="CB62" s="69"/>
      <c r="CC62" s="70"/>
      <c r="CD62" s="70"/>
      <c r="CE62" s="70"/>
      <c r="CF62" s="65"/>
      <c r="CG62" s="66"/>
      <c r="CH62" s="63"/>
      <c r="CI62" s="67"/>
      <c r="CJ62" s="68"/>
      <c r="CK62" s="69"/>
      <c r="CL62" s="70"/>
      <c r="CM62" s="70"/>
      <c r="CN62" s="70"/>
      <c r="CO62" s="71"/>
      <c r="CP62" s="68"/>
      <c r="CQ62" s="68"/>
      <c r="CR62" s="68"/>
      <c r="CS62" s="72"/>
    </row>
    <row r="63" spans="1:98">
      <c r="A63" s="30"/>
      <c r="B63" s="37"/>
      <c r="C63" s="21"/>
      <c r="D63" s="21"/>
      <c r="E63" s="21"/>
      <c r="F63" s="22"/>
      <c r="G63" s="36"/>
      <c r="H63" s="36"/>
      <c r="I63" s="75"/>
      <c r="J63" s="193"/>
      <c r="K63" s="34"/>
      <c r="L63" s="34"/>
      <c r="M63" s="31"/>
      <c r="N63" s="23"/>
      <c r="O63" s="23"/>
      <c r="P63" s="23"/>
      <c r="Q63" s="33"/>
      <c r="R63" s="32"/>
      <c r="S63" s="23"/>
      <c r="T63" s="32"/>
      <c r="U63" s="183"/>
      <c r="V63" s="25"/>
      <c r="W63" s="25"/>
      <c r="X63" s="189"/>
      <c r="Y63" s="189"/>
      <c r="Z63" s="189"/>
      <c r="AA63" s="189"/>
      <c r="AB63" s="33"/>
      <c r="AC63" s="61"/>
      <c r="AD63" s="63"/>
      <c r="AE63" s="64"/>
      <c r="AF63" s="63"/>
      <c r="AG63" s="67"/>
      <c r="AH63" s="68"/>
      <c r="AI63" s="69"/>
      <c r="AJ63" s="70"/>
      <c r="AK63" s="70"/>
      <c r="AL63" s="70"/>
      <c r="AM63" s="63"/>
      <c r="AN63" s="64"/>
      <c r="AO63" s="63"/>
      <c r="AP63" s="67"/>
      <c r="AQ63" s="68"/>
      <c r="AR63" s="69"/>
      <c r="AS63" s="70"/>
      <c r="AT63" s="70"/>
      <c r="AU63" s="70"/>
      <c r="AV63" s="63"/>
      <c r="AW63" s="64"/>
      <c r="AX63" s="63"/>
      <c r="AY63" s="67"/>
      <c r="AZ63" s="68"/>
      <c r="BA63" s="69"/>
      <c r="BB63" s="70"/>
      <c r="BC63" s="70"/>
      <c r="BD63" s="70"/>
      <c r="BE63" s="63"/>
      <c r="BF63" s="64"/>
      <c r="BG63" s="63"/>
      <c r="BH63" s="67"/>
      <c r="BI63" s="68"/>
      <c r="BJ63" s="69"/>
      <c r="BK63" s="70"/>
      <c r="BL63" s="70"/>
      <c r="BM63" s="70"/>
      <c r="BN63" s="65"/>
      <c r="BO63" s="66"/>
      <c r="BP63" s="63"/>
      <c r="BQ63" s="67"/>
      <c r="BR63" s="68"/>
      <c r="BS63" s="69"/>
      <c r="BT63" s="70"/>
      <c r="BU63" s="70"/>
      <c r="BV63" s="70"/>
      <c r="BW63" s="65"/>
      <c r="BX63" s="66"/>
      <c r="BY63" s="63"/>
      <c r="BZ63" s="67"/>
      <c r="CA63" s="68"/>
      <c r="CB63" s="69"/>
      <c r="CC63" s="70"/>
      <c r="CD63" s="70"/>
      <c r="CE63" s="70"/>
      <c r="CF63" s="65"/>
      <c r="CG63" s="66"/>
      <c r="CH63" s="63"/>
      <c r="CI63" s="67"/>
      <c r="CJ63" s="68"/>
      <c r="CK63" s="69"/>
      <c r="CL63" s="70"/>
      <c r="CM63" s="70"/>
      <c r="CN63" s="70"/>
      <c r="CO63" s="71"/>
      <c r="CP63" s="68"/>
      <c r="CQ63" s="68"/>
      <c r="CR63" s="68"/>
      <c r="CS63" s="72"/>
    </row>
    <row r="64" spans="1:98">
      <c r="A64" s="19">
        <f>AB64</f>
        <v>1.2573839662447</v>
      </c>
      <c r="B64" s="39"/>
      <c r="C64" s="39"/>
      <c r="D64" s="39"/>
      <c r="E64" s="39"/>
      <c r="F64" s="39"/>
      <c r="G64" s="40" t="s">
        <v>174</v>
      </c>
      <c r="H64" s="40"/>
      <c r="I64" s="40"/>
      <c r="J64" s="190">
        <f>SUM(J6:J63)</f>
        <v>2370000</v>
      </c>
      <c r="K64" s="41">
        <f>SUM(K6:K63)</f>
        <v>1248</v>
      </c>
      <c r="L64" s="41">
        <f>SUM(L6:L63)</f>
        <v>433</v>
      </c>
      <c r="M64" s="41">
        <f>SUM(M6:M63)</f>
        <v>2534</v>
      </c>
      <c r="N64" s="41">
        <f>SUM(N6:N63)</f>
        <v>188</v>
      </c>
      <c r="O64" s="41">
        <f>SUM(O6:O63)</f>
        <v>0</v>
      </c>
      <c r="P64" s="41">
        <f>SUM(P6:P63)</f>
        <v>188</v>
      </c>
      <c r="Q64" s="42">
        <f>IFERROR(P64/M64,"-")</f>
        <v>0.074191002367798</v>
      </c>
      <c r="R64" s="78">
        <f>SUM(R6:R63)</f>
        <v>16</v>
      </c>
      <c r="S64" s="78">
        <f>SUM(S6:S63)</f>
        <v>57</v>
      </c>
      <c r="T64" s="42">
        <f>IFERROR(R64/P64,"-")</f>
        <v>0.085106382978723</v>
      </c>
      <c r="U64" s="184">
        <f>IFERROR(J64/P64,"-")</f>
        <v>12606.382978723</v>
      </c>
      <c r="V64" s="44">
        <f>SUM(V6:V63)</f>
        <v>47</v>
      </c>
      <c r="W64" s="42">
        <f>IFERROR(V64/P64,"-")</f>
        <v>0.25</v>
      </c>
      <c r="X64" s="190">
        <f>SUM(X6:X63)</f>
        <v>2980000</v>
      </c>
      <c r="Y64" s="190">
        <f>IFERROR(X64/P64,"-")</f>
        <v>15851.063829787</v>
      </c>
      <c r="Z64" s="190">
        <f>IFERROR(X64/V64,"-")</f>
        <v>63404.255319149</v>
      </c>
      <c r="AA64" s="190">
        <f>X64-J64</f>
        <v>610000</v>
      </c>
      <c r="AB64" s="47">
        <f>X64/J64</f>
        <v>1.2573839662447</v>
      </c>
      <c r="AC64" s="60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9"/>
    <mergeCell ref="J22:J29"/>
    <mergeCell ref="U22:U29"/>
    <mergeCell ref="AA22:AA29"/>
    <mergeCell ref="AB22:AB29"/>
    <mergeCell ref="A30:A35"/>
    <mergeCell ref="J30:J35"/>
    <mergeCell ref="U30:U35"/>
    <mergeCell ref="AA30:AA35"/>
    <mergeCell ref="AB30:AB35"/>
    <mergeCell ref="A36:A43"/>
    <mergeCell ref="J36:J43"/>
    <mergeCell ref="U36:U43"/>
    <mergeCell ref="AA36:AA43"/>
    <mergeCell ref="AB36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175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0.0375</v>
      </c>
      <c r="B6" s="203" t="s">
        <v>176</v>
      </c>
      <c r="C6" s="203" t="s">
        <v>177</v>
      </c>
      <c r="D6" s="203" t="s">
        <v>178</v>
      </c>
      <c r="E6" s="203" t="s">
        <v>179</v>
      </c>
      <c r="F6" s="203" t="s">
        <v>64</v>
      </c>
      <c r="G6" s="203" t="s">
        <v>180</v>
      </c>
      <c r="H6" s="90" t="s">
        <v>181</v>
      </c>
      <c r="I6" s="90" t="s">
        <v>168</v>
      </c>
      <c r="J6" s="188">
        <v>80000</v>
      </c>
      <c r="K6" s="81">
        <v>30</v>
      </c>
      <c r="L6" s="81">
        <v>0</v>
      </c>
      <c r="M6" s="81">
        <v>87</v>
      </c>
      <c r="N6" s="91">
        <v>15</v>
      </c>
      <c r="O6" s="92">
        <v>0</v>
      </c>
      <c r="P6" s="93">
        <f>N6+O6</f>
        <v>15</v>
      </c>
      <c r="Q6" s="82">
        <f>IFERROR(P6/M6,"-")</f>
        <v>0.17241379310345</v>
      </c>
      <c r="R6" s="81">
        <v>0</v>
      </c>
      <c r="S6" s="81">
        <v>4</v>
      </c>
      <c r="T6" s="82">
        <f>IFERROR(S6/(O6+P6),"-")</f>
        <v>0.26666666666667</v>
      </c>
      <c r="U6" s="182">
        <f>IFERROR(J6/SUM(P6:P7),"-")</f>
        <v>2105.2631578947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-77000</v>
      </c>
      <c r="AB6" s="85">
        <f>SUM(X6:X7)/SUM(J6:J7)</f>
        <v>0.0375</v>
      </c>
      <c r="AC6" s="79"/>
      <c r="AD6" s="94">
        <v>2</v>
      </c>
      <c r="AE6" s="95">
        <f>IF(P6=0,"",IF(AD6=0,"",(AD6/P6)))</f>
        <v>0.13333333333333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0.53333333333333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0.26666666666667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182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81</v>
      </c>
      <c r="L7" s="81">
        <v>58</v>
      </c>
      <c r="M7" s="81">
        <v>24</v>
      </c>
      <c r="N7" s="91">
        <v>22</v>
      </c>
      <c r="O7" s="92">
        <v>1</v>
      </c>
      <c r="P7" s="93">
        <f>N7+O7</f>
        <v>23</v>
      </c>
      <c r="Q7" s="82">
        <f>IFERROR(P7/M7,"-")</f>
        <v>0.95833333333333</v>
      </c>
      <c r="R7" s="81">
        <v>0</v>
      </c>
      <c r="S7" s="81">
        <v>7</v>
      </c>
      <c r="T7" s="82">
        <f>IFERROR(S7/(O7+P7),"-")</f>
        <v>0.29166666666667</v>
      </c>
      <c r="U7" s="182"/>
      <c r="V7" s="84">
        <v>2</v>
      </c>
      <c r="W7" s="82">
        <f>IF(P7=0,"-",V7/P7)</f>
        <v>0.08695652173913</v>
      </c>
      <c r="X7" s="186">
        <v>3000</v>
      </c>
      <c r="Y7" s="187">
        <f>IFERROR(X7/P7,"-")</f>
        <v>130.4347826087</v>
      </c>
      <c r="Z7" s="187">
        <f>IFERROR(X7/V7,"-")</f>
        <v>1500</v>
      </c>
      <c r="AA7" s="188"/>
      <c r="AB7" s="85"/>
      <c r="AC7" s="79"/>
      <c r="AD7" s="94">
        <v>1</v>
      </c>
      <c r="AE7" s="95">
        <f>IF(P7=0,"",IF(AD7=0,"",(AD7/P7)))</f>
        <v>0.043478260869565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0.26086956521739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6</v>
      </c>
      <c r="BF7" s="113">
        <f>IF(P7=0,"",IF(BE7=0,"",(BE7/P7)))</f>
        <v>0.26086956521739</v>
      </c>
      <c r="BG7" s="112">
        <v>1</v>
      </c>
      <c r="BH7" s="114">
        <f>IFERROR(BG7/BE7,"-")</f>
        <v>0.16666666666667</v>
      </c>
      <c r="BI7" s="115">
        <v>1000</v>
      </c>
      <c r="BJ7" s="116">
        <f>IFERROR(BI7/BE7,"-")</f>
        <v>166.66666666667</v>
      </c>
      <c r="BK7" s="117">
        <v>1</v>
      </c>
      <c r="BL7" s="117"/>
      <c r="BM7" s="117"/>
      <c r="BN7" s="119">
        <v>6</v>
      </c>
      <c r="BO7" s="120">
        <f>IF(P7=0,"",IF(BN7=0,"",(BN7/P7)))</f>
        <v>0.26086956521739</v>
      </c>
      <c r="BP7" s="121">
        <v>1</v>
      </c>
      <c r="BQ7" s="122">
        <f>IFERROR(BP7/BN7,"-")</f>
        <v>0.16666666666667</v>
      </c>
      <c r="BR7" s="123">
        <v>2000</v>
      </c>
      <c r="BS7" s="124">
        <f>IFERROR(BR7/BN7,"-")</f>
        <v>333.33333333333</v>
      </c>
      <c r="BT7" s="125">
        <v>1</v>
      </c>
      <c r="BU7" s="125"/>
      <c r="BV7" s="125"/>
      <c r="BW7" s="126">
        <v>4</v>
      </c>
      <c r="BX7" s="127">
        <f>IF(P7=0,"",IF(BW7=0,"",(BW7/P7)))</f>
        <v>0.17391304347826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3000</v>
      </c>
      <c r="CQ7" s="141">
        <v>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0.0375</v>
      </c>
      <c r="B10" s="39"/>
      <c r="C10" s="39"/>
      <c r="D10" s="39"/>
      <c r="E10" s="39"/>
      <c r="F10" s="39"/>
      <c r="G10" s="40" t="s">
        <v>183</v>
      </c>
      <c r="H10" s="40"/>
      <c r="I10" s="40"/>
      <c r="J10" s="190">
        <f>SUM(J6:J9)</f>
        <v>80000</v>
      </c>
      <c r="K10" s="41">
        <f>SUM(K6:K9)</f>
        <v>111</v>
      </c>
      <c r="L10" s="41">
        <f>SUM(L6:L9)</f>
        <v>58</v>
      </c>
      <c r="M10" s="41">
        <f>SUM(M6:M9)</f>
        <v>111</v>
      </c>
      <c r="N10" s="41">
        <f>SUM(N6:N9)</f>
        <v>37</v>
      </c>
      <c r="O10" s="41">
        <f>SUM(O6:O9)</f>
        <v>1</v>
      </c>
      <c r="P10" s="41">
        <f>SUM(P6:P9)</f>
        <v>38</v>
      </c>
      <c r="Q10" s="42">
        <f>IFERROR(P10/M10,"-")</f>
        <v>0.34234234234234</v>
      </c>
      <c r="R10" s="78">
        <f>SUM(R6:R9)</f>
        <v>0</v>
      </c>
      <c r="S10" s="78">
        <f>SUM(S6:S9)</f>
        <v>11</v>
      </c>
      <c r="T10" s="42">
        <f>IFERROR(R10/P10,"-")</f>
        <v>0</v>
      </c>
      <c r="U10" s="184">
        <f>IFERROR(J10/P10,"-")</f>
        <v>2105.2631578947</v>
      </c>
      <c r="V10" s="44">
        <f>SUM(V6:V9)</f>
        <v>2</v>
      </c>
      <c r="W10" s="42">
        <f>IFERROR(V10/P10,"-")</f>
        <v>0.052631578947368</v>
      </c>
      <c r="X10" s="190">
        <f>SUM(X6:X9)</f>
        <v>3000</v>
      </c>
      <c r="Y10" s="190">
        <f>IFERROR(X10/P10,"-")</f>
        <v>78.947368421053</v>
      </c>
      <c r="Z10" s="190">
        <f>IFERROR(X10/V10,"-")</f>
        <v>1500</v>
      </c>
      <c r="AA10" s="190">
        <f>X10-J10</f>
        <v>-77000</v>
      </c>
      <c r="AB10" s="47">
        <f>X10/J10</f>
        <v>0.0375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