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<sst xmlns="http://schemas.openxmlformats.org/spreadsheetml/2006/main" uniqueCount="189">
  <si>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</si>
  <si>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</si>
  <si>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</si>
  <si>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</si>
  <si>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</si>
  <si>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</si>
  <si>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</si>
  <si>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</si>
  <si>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</si>
  <si>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</si>
  <si>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</si>
  <si>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</si>
  <si>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</si>
  <si>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</si>
  <si>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</si>
  <si>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</si>
  <si>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</si>
  <si>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</si>
  <si>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</si>
  <si>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</si>
  <si>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</si>
  <si>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</si>
  <si>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</si>
  <si>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</si>
  <si>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</si>
  <si>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</si>
  <si>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りんご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</si>
  <si>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</si>
  <si>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</si>
  <si>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</si>
  <si>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</si>
  <si>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</si>
  <si>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</si>
  <si>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</si>
  <si>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</si>
  <si>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</si>
  <si>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</si>
  <si>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</si>
  <si>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</si>
  <si>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</si>
  <si>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</si>
  <si>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</si>
  <si>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</si>
  <si>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</si>
  <si>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</si>
  <si>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</si>
  <si>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</si>
  <si>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</si>
  <si>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</si>
  <si>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</si>
  <si>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</si>
  <si>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</si>
  <si>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</si>
  <si>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</si>
  <si>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</si>
  <si>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</si>
  <si>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</si>
  <si>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</si>
  <si>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</si>
  <si>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</si>
  <si>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</si>
  <si>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ks713</t>
  </si>
  <si>
    <t>デリヘル版3（栗山絵麻）</t>
  </si>
  <si>
    <t>70歳までの出会いリクルート</t>
  </si>
  <si>
    <t>TOP</t>
  </si>
  <si>
    <t>スポニチ関東</t>
  </si>
  <si>
    <t>4C終面全5段</t>
  </si>
  <si>
    <t>4月23日(土)</t>
  </si>
  <si>
    <t>ks714</t>
  </si>
  <si>
    <t>スポニチ関西</t>
  </si>
  <si>
    <t>ks715</t>
  </si>
  <si>
    <t>スポニチ西部</t>
  </si>
  <si>
    <t>ks716</t>
  </si>
  <si>
    <t>スポニチ北海道</t>
  </si>
  <si>
    <t>ks717</t>
  </si>
  <si>
    <t>(空電共通)</t>
  </si>
  <si>
    <t>空電</t>
  </si>
  <si>
    <t>空電 (共通)</t>
  </si>
  <si>
    <t>ks718</t>
  </si>
  <si>
    <t>デイリースポーツ関西</t>
  </si>
  <si>
    <t>全5段・半5段つかみ10段保証</t>
  </si>
  <si>
    <t>10段保証</t>
  </si>
  <si>
    <t>ks719</t>
  </si>
  <si>
    <t>ks720</t>
  </si>
  <si>
    <t>熟女開幕版（栗山絵麻）</t>
  </si>
  <si>
    <t>究極完全型サイトが開幕</t>
  </si>
  <si>
    <t>ks721</t>
  </si>
  <si>
    <t>ks722</t>
  </si>
  <si>
    <t>漫画版リニューアル（栗山絵麻）</t>
  </si>
  <si>
    <t>50〜70代男性限定熟女好きな男性募集中</t>
  </si>
  <si>
    <t>ks723</t>
  </si>
  <si>
    <t>ks724</t>
  </si>
  <si>
    <t>カオス版（栗山絵麻）</t>
  </si>
  <si>
    <t>ナンパ不要美熟女ホイホイの神サイト</t>
  </si>
  <si>
    <t>ks725</t>
  </si>
  <si>
    <t>ks726</t>
  </si>
  <si>
    <t>コンパニオン版（栗山絵麻）</t>
  </si>
  <si>
    <t>食事の後にお持ち帰りしたぜ</t>
  </si>
  <si>
    <t>ks727</t>
  </si>
  <si>
    <t>ks728</t>
  </si>
  <si>
    <t>旧デイリー風（栗山絵麻）</t>
  </si>
  <si>
    <t>206「【2022年版最新】マジかよ！70歳でも会えちゃう神サイト」</t>
  </si>
  <si>
    <t>スポーツ報知関西　1回目</t>
  </si>
  <si>
    <t>4C終面雑報</t>
  </si>
  <si>
    <t>4月02日(土)</t>
  </si>
  <si>
    <t>ks729</t>
  </si>
  <si>
    <t>大正版（栗山絵麻）</t>
  </si>
  <si>
    <t>207「人生で一度は訪れたい出会いの老舗〇〇」</t>
  </si>
  <si>
    <t>スポーツ報知関西　2回目</t>
  </si>
  <si>
    <t>4月03日(日)</t>
  </si>
  <si>
    <t>ks730</t>
  </si>
  <si>
    <t>208「前代未聞！出会いっぱなし」</t>
  </si>
  <si>
    <t>スポーツ報知関西　3回目</t>
  </si>
  <si>
    <t>4月04日(月)</t>
  </si>
  <si>
    <t>ks731</t>
  </si>
  <si>
    <t>興奮版（栗山絵麻）</t>
  </si>
  <si>
    <t>209「（昼熟女）最強のパワースポットサイトはココ！」</t>
  </si>
  <si>
    <t>スポーツ報知関西　4回目</t>
  </si>
  <si>
    <t>4月06日(水)</t>
  </si>
  <si>
    <t>ks732</t>
  </si>
  <si>
    <t>スポーツ報知関西　5回目</t>
  </si>
  <si>
    <t>4月07日(木)</t>
  </si>
  <si>
    <t>ks733</t>
  </si>
  <si>
    <t>スポーツ報知関西　6回目</t>
  </si>
  <si>
    <t>4月13日(水)</t>
  </si>
  <si>
    <t>ks734</t>
  </si>
  <si>
    <t>スポーツ報知関西　7回目</t>
  </si>
  <si>
    <t>4月14日(木)</t>
  </si>
  <si>
    <t>ks735</t>
  </si>
  <si>
    <t>スポーツ報知関西　8回目</t>
  </si>
  <si>
    <t>4月15日(金)</t>
  </si>
  <si>
    <t>ks736</t>
  </si>
  <si>
    <t>スポーツ報知関西　9回目</t>
  </si>
  <si>
    <t>4月16日(土)</t>
  </si>
  <si>
    <t>ks737</t>
  </si>
  <si>
    <t>スポーツ報知関西　10回目</t>
  </si>
  <si>
    <t>4月17日(日)</t>
  </si>
  <si>
    <t>ks738</t>
  </si>
  <si>
    <t>スポーツ報知関西　11回目</t>
  </si>
  <si>
    <t>4月18日(月)</t>
  </si>
  <si>
    <t>ks739</t>
  </si>
  <si>
    <t>スポーツ報知関西　12回目</t>
  </si>
  <si>
    <t>4月20日(水)</t>
  </si>
  <si>
    <t>ks740</t>
  </si>
  <si>
    <t>スポーツ報知関西　13回目</t>
  </si>
  <si>
    <t>4月21日(木)</t>
  </si>
  <si>
    <t>ks741</t>
  </si>
  <si>
    <t>共通</t>
  </si>
  <si>
    <t>ks742</t>
  </si>
  <si>
    <t>全5段</t>
  </si>
  <si>
    <t>4月29日(金)</t>
  </si>
  <si>
    <t>ks743</t>
  </si>
  <si>
    <t>ks744</t>
  </si>
  <si>
    <t>ks745</t>
  </si>
  <si>
    <t>ks746</t>
  </si>
  <si>
    <t>デリヘル版（栗山絵麻）</t>
  </si>
  <si>
    <t>女性が好きな私にとって神サイトです</t>
  </si>
  <si>
    <t>サンスポ関東</t>
  </si>
  <si>
    <t>1C終面全5段</t>
  </si>
  <si>
    <t>4月08日(金)</t>
  </si>
  <si>
    <t>ks747</t>
  </si>
  <si>
    <t>ks748</t>
  </si>
  <si>
    <t>サンスポ関西</t>
  </si>
  <si>
    <t>ks749</t>
  </si>
  <si>
    <t>ks750</t>
  </si>
  <si>
    <t>右女9（栗山絵麻）</t>
  </si>
  <si>
    <t>ks751</t>
  </si>
  <si>
    <t>ks752</t>
  </si>
  <si>
    <t>DVDパッケージ＿ストーリー版（栗山絵麻）</t>
  </si>
  <si>
    <t>え美熟女が</t>
  </si>
  <si>
    <t>4C半5段</t>
  </si>
  <si>
    <t>ks753</t>
  </si>
  <si>
    <t>ks754</t>
  </si>
  <si>
    <t>ドンドン出会える</t>
  </si>
  <si>
    <t>ks755</t>
  </si>
  <si>
    <t>ks756</t>
  </si>
  <si>
    <t>九スポ</t>
  </si>
  <si>
    <t>記事枠</t>
  </si>
  <si>
    <t>ks757</t>
  </si>
  <si>
    <t>新聞 TOTAL</t>
  </si>
  <si>
    <t>●雑誌 広告</t>
  </si>
  <si>
    <t>rz061</t>
  </si>
  <si>
    <t>光文社</t>
  </si>
  <si>
    <t>レトロ版（栗山絵麻）</t>
  </si>
  <si>
    <t>FLASH</t>
  </si>
  <si>
    <t>4C1P</t>
  </si>
  <si>
    <t>4月26日(火)</t>
  </si>
  <si>
    <t>rz062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</si>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</sst>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45</v>
      </c>
      <c r="D6" s="195">
        <v>2170000</v>
      </c>
      <c r="E6" s="81">
        <v>1203</v>
      </c>
      <c r="F6" s="81">
        <v>408</v>
      </c>
      <c r="G6" s="81">
        <v>1948</v>
      </c>
      <c r="H6" s="91">
        <v>234</v>
      </c>
      <c r="I6" s="92">
        <v>1</v>
      </c>
      <c r="J6" s="145">
        <f>H6+I6</f>
        <v>235</v>
      </c>
      <c r="K6" s="82">
        <f>IFERROR(J6/G6,"-")</f>
        <v>0.12063655030801</v>
      </c>
      <c r="L6" s="81">
        <v>33</v>
      </c>
      <c r="M6" s="81">
        <v>78</v>
      </c>
      <c r="N6" s="82">
        <f>IFERROR(L6/J6,"-")</f>
        <v>0.14042553191489</v>
      </c>
      <c r="O6" s="83">
        <f>IFERROR(D6/J6,"-")</f>
        <v>9234.0425531915</v>
      </c>
      <c r="P6" s="84">
        <v>66</v>
      </c>
      <c r="Q6" s="82">
        <f>IFERROR(P6/J6,"-")</f>
        <v>0.28085106382979</v>
      </c>
      <c r="R6" s="200">
        <v>2340000</v>
      </c>
      <c r="S6" s="201">
        <f>IFERROR(R6/J6,"-")</f>
        <v>9957.4468085106</v>
      </c>
      <c r="T6" s="201">
        <f>IFERROR(R6/P6,"-")</f>
        <v>35454.545454545</v>
      </c>
      <c r="U6" s="195">
        <f>IFERROR(R6-D6,"-")</f>
        <v>170000</v>
      </c>
      <c r="V6" s="85">
        <f>R6/D6</f>
        <v>1.0783410138249</v>
      </c>
      <c r="W6" s="79"/>
      <c r="X6" s="144"/>
    </row>
    <row r="7" spans="1:24">
      <c r="A7" s="80"/>
      <c r="B7" s="86" t="s">
        <v>24</v>
      </c>
      <c r="C7" s="86">
        <v>2</v>
      </c>
      <c r="D7" s="195">
        <v>275000</v>
      </c>
      <c r="E7" s="81">
        <v>42</v>
      </c>
      <c r="F7" s="81">
        <v>14</v>
      </c>
      <c r="G7" s="81">
        <v>97</v>
      </c>
      <c r="H7" s="91">
        <v>10</v>
      </c>
      <c r="I7" s="92">
        <v>0</v>
      </c>
      <c r="J7" s="145">
        <f>H7+I7</f>
        <v>10</v>
      </c>
      <c r="K7" s="82">
        <f>IFERROR(J7/G7,"-")</f>
        <v>0.10309278350515</v>
      </c>
      <c r="L7" s="81">
        <v>1</v>
      </c>
      <c r="M7" s="81">
        <v>2</v>
      </c>
      <c r="N7" s="82">
        <f>IFERROR(L7/J7,"-")</f>
        <v>0.1</v>
      </c>
      <c r="O7" s="83">
        <f>IFERROR(D7/J7,"-")</f>
        <v>27500</v>
      </c>
      <c r="P7" s="84">
        <v>2</v>
      </c>
      <c r="Q7" s="82">
        <f>IFERROR(P7/J7,"-")</f>
        <v>0.2</v>
      </c>
      <c r="R7" s="200">
        <v>3000</v>
      </c>
      <c r="S7" s="201">
        <f>IFERROR(R7/J7,"-")</f>
        <v>300</v>
      </c>
      <c r="T7" s="201">
        <f>IFERROR(R7/P7,"-")</f>
        <v>1500</v>
      </c>
      <c r="U7" s="195">
        <f>IFERROR(R7-D7,"-")</f>
        <v>-272000</v>
      </c>
      <c r="V7" s="85">
        <f>R7/D7</f>
        <v>0.010909090909091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2445000</v>
      </c>
      <c r="E10" s="41">
        <f>SUM(E6:E8)</f>
        <v>1245</v>
      </c>
      <c r="F10" s="41">
        <f>SUM(F6:F8)</f>
        <v>422</v>
      </c>
      <c r="G10" s="41">
        <f>SUM(G6:G8)</f>
        <v>2045</v>
      </c>
      <c r="H10" s="41">
        <f>SUM(H6:H8)</f>
        <v>244</v>
      </c>
      <c r="I10" s="41">
        <f>SUM(I6:I8)</f>
        <v>1</v>
      </c>
      <c r="J10" s="41">
        <f>SUM(J6:J8)</f>
        <v>245</v>
      </c>
      <c r="K10" s="42">
        <f>IFERROR(J10/G10,"-")</f>
        <v>0.119804400978</v>
      </c>
      <c r="L10" s="78">
        <f>SUM(L6:L8)</f>
        <v>34</v>
      </c>
      <c r="M10" s="78">
        <f>SUM(M6:M8)</f>
        <v>80</v>
      </c>
      <c r="N10" s="42">
        <f>IFERROR(L10/J10,"-")</f>
        <v>0.13877551020408</v>
      </c>
      <c r="O10" s="43">
        <f>IFERROR(D10/J10,"-")</f>
        <v>9979.5918367347</v>
      </c>
      <c r="P10" s="44">
        <f>SUM(P6:P8)</f>
        <v>68</v>
      </c>
      <c r="Q10" s="42">
        <f>IFERROR(P10/J10,"-")</f>
        <v>0.27755102040816</v>
      </c>
      <c r="R10" s="45">
        <f>SUM(R6:R8)</f>
        <v>2343000</v>
      </c>
      <c r="S10" s="45">
        <f>IFERROR(R10/J10,"-")</f>
        <v>9563.2653061224</v>
      </c>
      <c r="T10" s="45">
        <f>IFERROR(R10/P10,"-")</f>
        <v>34455.882352941</v>
      </c>
      <c r="U10" s="46">
        <f>SUM(U6:U8)</f>
        <v>-102000</v>
      </c>
      <c r="V10" s="47">
        <f>IFERROR(R10/D10,"-")</f>
        <v>0.95828220858896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0.15428571428571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57</v>
      </c>
      <c r="L6" s="81">
        <v>0</v>
      </c>
      <c r="M6" s="81">
        <v>194</v>
      </c>
      <c r="N6" s="91">
        <v>18</v>
      </c>
      <c r="O6" s="92">
        <v>0</v>
      </c>
      <c r="P6" s="93">
        <f>N6+O6</f>
        <v>18</v>
      </c>
      <c r="Q6" s="82">
        <f>IFERROR(P6/M6,"-")</f>
        <v>0.092783505154639</v>
      </c>
      <c r="R6" s="81">
        <v>0</v>
      </c>
      <c r="S6" s="81">
        <v>7</v>
      </c>
      <c r="T6" s="82">
        <f>IFERROR(S6/(O6+P6),"-")</f>
        <v>0.38888888888889</v>
      </c>
      <c r="U6" s="182">
        <f>IFERROR(J6/SUM(P6:P10),"-")</f>
        <v>8750</v>
      </c>
      <c r="V6" s="84">
        <v>2</v>
      </c>
      <c r="W6" s="82">
        <f>IF(P6=0,"-",V6/P6)</f>
        <v>0.11111111111111</v>
      </c>
      <c r="X6" s="186">
        <v>7000</v>
      </c>
      <c r="Y6" s="187">
        <f>IFERROR(X6/P6,"-")</f>
        <v>388.88888888889</v>
      </c>
      <c r="Z6" s="187">
        <f>IFERROR(X6/V6,"-")</f>
        <v>3500</v>
      </c>
      <c r="AA6" s="188">
        <f>SUM(X6:X10)-SUM(J6:J10)</f>
        <v>-592000</v>
      </c>
      <c r="AB6" s="85">
        <f>SUM(X6:X10)/SUM(J6:J10)</f>
        <v>0.15428571428571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0.055555555555556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0.27777777777778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0.22222222222222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7</v>
      </c>
      <c r="BX6" s="127">
        <f>IF(P6=0,"",IF(BW6=0,"",(BW6/P6)))</f>
        <v>0.38888888888889</v>
      </c>
      <c r="BY6" s="128">
        <v>2</v>
      </c>
      <c r="BZ6" s="129">
        <f>IFERROR(BY6/BW6,"-")</f>
        <v>0.28571428571429</v>
      </c>
      <c r="CA6" s="130">
        <v>7000</v>
      </c>
      <c r="CB6" s="131">
        <f>IFERROR(CA6/BW6,"-")</f>
        <v>1000</v>
      </c>
      <c r="CC6" s="132">
        <v>2</v>
      </c>
      <c r="CD6" s="132"/>
      <c r="CE6" s="132"/>
      <c r="CF6" s="133">
        <v>1</v>
      </c>
      <c r="CG6" s="134">
        <f>IF(P6=0,"",IF(CF6=0,"",(CF6/P6)))</f>
        <v>0.055555555555556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7000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83</v>
      </c>
      <c r="L7" s="81">
        <v>0</v>
      </c>
      <c r="M7" s="81">
        <v>214</v>
      </c>
      <c r="N7" s="91">
        <v>31</v>
      </c>
      <c r="O7" s="92">
        <v>0</v>
      </c>
      <c r="P7" s="93">
        <f>N7+O7</f>
        <v>31</v>
      </c>
      <c r="Q7" s="82">
        <f>IFERROR(P7/M7,"-")</f>
        <v>0.14485981308411</v>
      </c>
      <c r="R7" s="81">
        <v>3</v>
      </c>
      <c r="S7" s="81">
        <v>16</v>
      </c>
      <c r="T7" s="82">
        <f>IFERROR(S7/(O7+P7),"-")</f>
        <v>0.51612903225806</v>
      </c>
      <c r="U7" s="182"/>
      <c r="V7" s="84">
        <v>6</v>
      </c>
      <c r="W7" s="82">
        <f>IF(P7=0,"-",V7/P7)</f>
        <v>0.19354838709677</v>
      </c>
      <c r="X7" s="186">
        <v>27000</v>
      </c>
      <c r="Y7" s="187">
        <f>IFERROR(X7/P7,"-")</f>
        <v>870.96774193548</v>
      </c>
      <c r="Z7" s="187">
        <f>IFERROR(X7/V7,"-")</f>
        <v>4500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0.096774193548387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0.064516129032258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0.2258064516129</v>
      </c>
      <c r="BG7" s="112">
        <v>2</v>
      </c>
      <c r="BH7" s="114">
        <f>IFERROR(BG7/BE7,"-")</f>
        <v>0.28571428571429</v>
      </c>
      <c r="BI7" s="115">
        <v>4000</v>
      </c>
      <c r="BJ7" s="116">
        <f>IFERROR(BI7/BE7,"-")</f>
        <v>571.42857142857</v>
      </c>
      <c r="BK7" s="117">
        <v>2</v>
      </c>
      <c r="BL7" s="117"/>
      <c r="BM7" s="117"/>
      <c r="BN7" s="119">
        <v>11</v>
      </c>
      <c r="BO7" s="120">
        <f>IF(P7=0,"",IF(BN7=0,"",(BN7/P7)))</f>
        <v>0.35483870967742</v>
      </c>
      <c r="BP7" s="121">
        <v>4</v>
      </c>
      <c r="BQ7" s="122">
        <f>IFERROR(BP7/BN7,"-")</f>
        <v>0.36363636363636</v>
      </c>
      <c r="BR7" s="123">
        <v>23000</v>
      </c>
      <c r="BS7" s="124">
        <f>IFERROR(BR7/BN7,"-")</f>
        <v>2090.9090909091</v>
      </c>
      <c r="BT7" s="125">
        <v>3</v>
      </c>
      <c r="BU7" s="125"/>
      <c r="BV7" s="125">
        <v>1</v>
      </c>
      <c r="BW7" s="126">
        <v>8</v>
      </c>
      <c r="BX7" s="127">
        <f>IF(P7=0,"",IF(BW7=0,"",(BW7/P7)))</f>
        <v>0.25806451612903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6</v>
      </c>
      <c r="CP7" s="141">
        <v>27000</v>
      </c>
      <c r="CQ7" s="141">
        <v>10000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18</v>
      </c>
      <c r="L8" s="81">
        <v>0</v>
      </c>
      <c r="M8" s="81">
        <v>79</v>
      </c>
      <c r="N8" s="91">
        <v>5</v>
      </c>
      <c r="O8" s="92">
        <v>0</v>
      </c>
      <c r="P8" s="93">
        <f>N8+O8</f>
        <v>5</v>
      </c>
      <c r="Q8" s="82">
        <f>IFERROR(P8/M8,"-")</f>
        <v>0.063291139240506</v>
      </c>
      <c r="R8" s="81">
        <v>3</v>
      </c>
      <c r="S8" s="81">
        <v>1</v>
      </c>
      <c r="T8" s="82">
        <f>IFERROR(S8/(O8+P8),"-")</f>
        <v>0.2</v>
      </c>
      <c r="U8" s="182"/>
      <c r="V8" s="84">
        <v>3</v>
      </c>
      <c r="W8" s="82">
        <f>IF(P8=0,"-",V8/P8)</f>
        <v>0.6</v>
      </c>
      <c r="X8" s="186">
        <v>20000</v>
      </c>
      <c r="Y8" s="187">
        <f>IFERROR(X8/P8,"-")</f>
        <v>4000</v>
      </c>
      <c r="Z8" s="187">
        <f>IFERROR(X8/V8,"-")</f>
        <v>6666.6666666667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0.2</v>
      </c>
      <c r="BP8" s="121">
        <v>1</v>
      </c>
      <c r="BQ8" s="122">
        <f>IFERROR(BP8/BN8,"-")</f>
        <v>1</v>
      </c>
      <c r="BR8" s="123">
        <v>4000</v>
      </c>
      <c r="BS8" s="124">
        <f>IFERROR(BR8/BN8,"-")</f>
        <v>4000</v>
      </c>
      <c r="BT8" s="125"/>
      <c r="BU8" s="125">
        <v>1</v>
      </c>
      <c r="BV8" s="125"/>
      <c r="BW8" s="126">
        <v>3</v>
      </c>
      <c r="BX8" s="127">
        <f>IF(P8=0,"",IF(BW8=0,"",(BW8/P8)))</f>
        <v>0.6</v>
      </c>
      <c r="BY8" s="128">
        <v>2</v>
      </c>
      <c r="BZ8" s="129">
        <f>IFERROR(BY8/BW8,"-")</f>
        <v>0.66666666666667</v>
      </c>
      <c r="CA8" s="130">
        <v>16000</v>
      </c>
      <c r="CB8" s="131">
        <f>IFERROR(CA8/BW8,"-")</f>
        <v>5333.3333333333</v>
      </c>
      <c r="CC8" s="132">
        <v>1</v>
      </c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20000</v>
      </c>
      <c r="CQ8" s="141">
        <v>11000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8</v>
      </c>
      <c r="L9" s="81">
        <v>0</v>
      </c>
      <c r="M9" s="81">
        <v>34</v>
      </c>
      <c r="N9" s="91">
        <v>2</v>
      </c>
      <c r="O9" s="92">
        <v>0</v>
      </c>
      <c r="P9" s="93">
        <f>N9+O9</f>
        <v>2</v>
      </c>
      <c r="Q9" s="82">
        <f>IFERROR(P9/M9,"-")</f>
        <v>0.058823529411765</v>
      </c>
      <c r="R9" s="81">
        <v>0</v>
      </c>
      <c r="S9" s="81">
        <v>1</v>
      </c>
      <c r="T9" s="82">
        <f>IFERROR(S9/(O9+P9),"-")</f>
        <v>0.5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146</v>
      </c>
      <c r="L10" s="81">
        <v>97</v>
      </c>
      <c r="M10" s="81">
        <v>72</v>
      </c>
      <c r="N10" s="91">
        <v>24</v>
      </c>
      <c r="O10" s="92">
        <v>0</v>
      </c>
      <c r="P10" s="93">
        <f>N10+O10</f>
        <v>24</v>
      </c>
      <c r="Q10" s="82">
        <f>IFERROR(P10/M10,"-")</f>
        <v>0.33333333333333</v>
      </c>
      <c r="R10" s="81">
        <v>6</v>
      </c>
      <c r="S10" s="81">
        <v>2</v>
      </c>
      <c r="T10" s="82">
        <f>IFERROR(S10/(O10+P10),"-")</f>
        <v>0.083333333333333</v>
      </c>
      <c r="U10" s="182"/>
      <c r="V10" s="84">
        <v>10</v>
      </c>
      <c r="W10" s="82">
        <f>IF(P10=0,"-",V10/P10)</f>
        <v>0.41666666666667</v>
      </c>
      <c r="X10" s="186">
        <v>54000</v>
      </c>
      <c r="Y10" s="187">
        <f>IFERROR(X10/P10,"-")</f>
        <v>2250</v>
      </c>
      <c r="Z10" s="187">
        <f>IFERROR(X10/V10,"-")</f>
        <v>5400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0.041666666666667</v>
      </c>
      <c r="AX10" s="106">
        <v>1</v>
      </c>
      <c r="AY10" s="108">
        <f>IFERROR(AX10/AV10,"-")</f>
        <v>1</v>
      </c>
      <c r="AZ10" s="109">
        <v>4000</v>
      </c>
      <c r="BA10" s="110">
        <f>IFERROR(AZ10/AV10,"-")</f>
        <v>4000</v>
      </c>
      <c r="BB10" s="111"/>
      <c r="BC10" s="111">
        <v>1</v>
      </c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6</v>
      </c>
      <c r="BO10" s="120">
        <f>IF(P10=0,"",IF(BN10=0,"",(BN10/P10)))</f>
        <v>0.25</v>
      </c>
      <c r="BP10" s="121">
        <v>2</v>
      </c>
      <c r="BQ10" s="122">
        <f>IFERROR(BP10/BN10,"-")</f>
        <v>0.33333333333333</v>
      </c>
      <c r="BR10" s="123">
        <v>18000</v>
      </c>
      <c r="BS10" s="124">
        <f>IFERROR(BR10/BN10,"-")</f>
        <v>3000</v>
      </c>
      <c r="BT10" s="125">
        <v>1</v>
      </c>
      <c r="BU10" s="125">
        <v>1</v>
      </c>
      <c r="BV10" s="125"/>
      <c r="BW10" s="126">
        <v>13</v>
      </c>
      <c r="BX10" s="127">
        <f>IF(P10=0,"",IF(BW10=0,"",(BW10/P10)))</f>
        <v>0.54166666666667</v>
      </c>
      <c r="BY10" s="128">
        <v>6</v>
      </c>
      <c r="BZ10" s="129">
        <f>IFERROR(BY10/BW10,"-")</f>
        <v>0.46153846153846</v>
      </c>
      <c r="CA10" s="130">
        <v>29000</v>
      </c>
      <c r="CB10" s="131">
        <f>IFERROR(CA10/BW10,"-")</f>
        <v>2230.7692307692</v>
      </c>
      <c r="CC10" s="132">
        <v>5</v>
      </c>
      <c r="CD10" s="132"/>
      <c r="CE10" s="132">
        <v>1</v>
      </c>
      <c r="CF10" s="133">
        <v>4</v>
      </c>
      <c r="CG10" s="134">
        <f>IF(P10=0,"",IF(CF10=0,"",(CF10/P10)))</f>
        <v>0.16666666666667</v>
      </c>
      <c r="CH10" s="135">
        <v>1</v>
      </c>
      <c r="CI10" s="136">
        <f>IFERROR(CH10/CF10,"-")</f>
        <v>0.25</v>
      </c>
      <c r="CJ10" s="137">
        <v>3000</v>
      </c>
      <c r="CK10" s="138">
        <f>IFERROR(CJ10/CF10,"-")</f>
        <v>750</v>
      </c>
      <c r="CL10" s="139">
        <v>1</v>
      </c>
      <c r="CM10" s="139"/>
      <c r="CN10" s="139"/>
      <c r="CO10" s="140">
        <v>10</v>
      </c>
      <c r="CP10" s="141">
        <v>54000</v>
      </c>
      <c r="CQ10" s="141">
        <v>18000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3.995</v>
      </c>
      <c r="B11" s="203" t="s">
        <v>78</v>
      </c>
      <c r="C11" s="203"/>
      <c r="D11" s="203" t="s">
        <v>62</v>
      </c>
      <c r="E11" s="203" t="s">
        <v>63</v>
      </c>
      <c r="F11" s="203" t="s">
        <v>64</v>
      </c>
      <c r="G11" s="203" t="s">
        <v>79</v>
      </c>
      <c r="H11" s="90" t="s">
        <v>80</v>
      </c>
      <c r="I11" s="90" t="s">
        <v>81</v>
      </c>
      <c r="J11" s="188">
        <v>200000</v>
      </c>
      <c r="K11" s="81">
        <v>38</v>
      </c>
      <c r="L11" s="81">
        <v>0</v>
      </c>
      <c r="M11" s="81">
        <v>193</v>
      </c>
      <c r="N11" s="91">
        <v>15</v>
      </c>
      <c r="O11" s="92">
        <v>0</v>
      </c>
      <c r="P11" s="93">
        <f>N11+O11</f>
        <v>15</v>
      </c>
      <c r="Q11" s="82">
        <f>IFERROR(P11/M11,"-")</f>
        <v>0.077720207253886</v>
      </c>
      <c r="R11" s="81">
        <v>0</v>
      </c>
      <c r="S11" s="81">
        <v>7</v>
      </c>
      <c r="T11" s="82">
        <f>IFERROR(S11/(O11+P11),"-")</f>
        <v>0.46666666666667</v>
      </c>
      <c r="U11" s="182">
        <f>IFERROR(J11/SUM(P11:P20),"-")</f>
        <v>4347.8260869565</v>
      </c>
      <c r="V11" s="84">
        <v>2</v>
      </c>
      <c r="W11" s="82">
        <f>IF(P11=0,"-",V11/P11)</f>
        <v>0.13333333333333</v>
      </c>
      <c r="X11" s="186">
        <v>7000</v>
      </c>
      <c r="Y11" s="187">
        <f>IFERROR(X11/P11,"-")</f>
        <v>466.66666666667</v>
      </c>
      <c r="Z11" s="187">
        <f>IFERROR(X11/V11,"-")</f>
        <v>3500</v>
      </c>
      <c r="AA11" s="188">
        <f>SUM(X11:X20)-SUM(J11:J20)</f>
        <v>599000</v>
      </c>
      <c r="AB11" s="85">
        <f>SUM(X11:X20)/SUM(J11:J20)</f>
        <v>3.995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0.066666666666667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4</v>
      </c>
      <c r="BF11" s="113">
        <f>IF(P11=0,"",IF(BE11=0,"",(BE11/P11)))</f>
        <v>0.26666666666667</v>
      </c>
      <c r="BG11" s="112">
        <v>1</v>
      </c>
      <c r="BH11" s="114">
        <f>IFERROR(BG11/BE11,"-")</f>
        <v>0.25</v>
      </c>
      <c r="BI11" s="115">
        <v>2000</v>
      </c>
      <c r="BJ11" s="116">
        <f>IFERROR(BI11/BE11,"-")</f>
        <v>500</v>
      </c>
      <c r="BK11" s="117">
        <v>1</v>
      </c>
      <c r="BL11" s="117"/>
      <c r="BM11" s="117"/>
      <c r="BN11" s="119">
        <v>9</v>
      </c>
      <c r="BO11" s="120">
        <f>IF(P11=0,"",IF(BN11=0,"",(BN11/P11)))</f>
        <v>0.6</v>
      </c>
      <c r="BP11" s="121">
        <v>1</v>
      </c>
      <c r="BQ11" s="122">
        <f>IFERROR(BP11/BN11,"-")</f>
        <v>0.11111111111111</v>
      </c>
      <c r="BR11" s="123">
        <v>5000</v>
      </c>
      <c r="BS11" s="124">
        <f>IFERROR(BR11/BN11,"-")</f>
        <v>555.55555555556</v>
      </c>
      <c r="BT11" s="125">
        <v>1</v>
      </c>
      <c r="BU11" s="125"/>
      <c r="BV11" s="125"/>
      <c r="BW11" s="126">
        <v>1</v>
      </c>
      <c r="BX11" s="127">
        <f>IF(P11=0,"",IF(BW11=0,"",(BW11/P11)))</f>
        <v>0.066666666666667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7000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62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98</v>
      </c>
      <c r="L12" s="81">
        <v>30</v>
      </c>
      <c r="M12" s="81">
        <v>13</v>
      </c>
      <c r="N12" s="91">
        <v>6</v>
      </c>
      <c r="O12" s="92">
        <v>0</v>
      </c>
      <c r="P12" s="93">
        <f>N12+O12</f>
        <v>6</v>
      </c>
      <c r="Q12" s="82">
        <f>IFERROR(P12/M12,"-")</f>
        <v>0.46153846153846</v>
      </c>
      <c r="R12" s="81">
        <v>1</v>
      </c>
      <c r="S12" s="81">
        <v>2</v>
      </c>
      <c r="T12" s="82">
        <f>IFERROR(S12/(O12+P12),"-")</f>
        <v>0.33333333333333</v>
      </c>
      <c r="U12" s="182"/>
      <c r="V12" s="84">
        <v>1</v>
      </c>
      <c r="W12" s="82">
        <f>IF(P12=0,"-",V12/P12)</f>
        <v>0.16666666666667</v>
      </c>
      <c r="X12" s="186">
        <v>3000</v>
      </c>
      <c r="Y12" s="187">
        <f>IFERROR(X12/P12,"-")</f>
        <v>500</v>
      </c>
      <c r="Z12" s="187">
        <f>IFERROR(X12/V12,"-")</f>
        <v>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0.16666666666667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0.33333333333333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0.16666666666667</v>
      </c>
      <c r="BY12" s="128">
        <v>1</v>
      </c>
      <c r="BZ12" s="129">
        <f>IFERROR(BY12/BW12,"-")</f>
        <v>1</v>
      </c>
      <c r="CA12" s="130">
        <v>3000</v>
      </c>
      <c r="CB12" s="131">
        <f>IFERROR(CA12/BW12,"-")</f>
        <v>3000</v>
      </c>
      <c r="CC12" s="132">
        <v>1</v>
      </c>
      <c r="CD12" s="132"/>
      <c r="CE12" s="132"/>
      <c r="CF12" s="133">
        <v>2</v>
      </c>
      <c r="CG12" s="134">
        <f>IF(P12=0,"",IF(CF12=0,"",(CF12/P12)))</f>
        <v>0.33333333333333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3000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84</v>
      </c>
      <c r="E13" s="203" t="s">
        <v>85</v>
      </c>
      <c r="F13" s="203" t="s">
        <v>64</v>
      </c>
      <c r="G13" s="203"/>
      <c r="H13" s="90" t="s">
        <v>80</v>
      </c>
      <c r="I13" s="90"/>
      <c r="J13" s="188"/>
      <c r="K13" s="81">
        <v>12</v>
      </c>
      <c r="L13" s="81">
        <v>0</v>
      </c>
      <c r="M13" s="81">
        <v>49</v>
      </c>
      <c r="N13" s="91">
        <v>3</v>
      </c>
      <c r="O13" s="92">
        <v>0</v>
      </c>
      <c r="P13" s="93">
        <f>N13+O13</f>
        <v>3</v>
      </c>
      <c r="Q13" s="82">
        <f>IFERROR(P13/M13,"-")</f>
        <v>0.061224489795918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2</v>
      </c>
      <c r="W13" s="82">
        <f>IF(P13=0,"-",V13/P13)</f>
        <v>0.66666666666667</v>
      </c>
      <c r="X13" s="186">
        <v>198000</v>
      </c>
      <c r="Y13" s="187">
        <f>IFERROR(X13/P13,"-")</f>
        <v>66000</v>
      </c>
      <c r="Z13" s="187">
        <f>IFERROR(X13/V13,"-")</f>
        <v>99000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0.33333333333333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2</v>
      </c>
      <c r="BX13" s="127">
        <f>IF(P13=0,"",IF(BW13=0,"",(BW13/P13)))</f>
        <v>0.66666666666667</v>
      </c>
      <c r="BY13" s="128">
        <v>2</v>
      </c>
      <c r="BZ13" s="129">
        <f>IFERROR(BY13/BW13,"-")</f>
        <v>1</v>
      </c>
      <c r="CA13" s="130">
        <v>198000</v>
      </c>
      <c r="CB13" s="131">
        <f>IFERROR(CA13/BW13,"-")</f>
        <v>99000</v>
      </c>
      <c r="CC13" s="132"/>
      <c r="CD13" s="132">
        <v>1</v>
      </c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2</v>
      </c>
      <c r="CP13" s="141">
        <v>198000</v>
      </c>
      <c r="CQ13" s="141">
        <v>192000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86</v>
      </c>
      <c r="C14" s="203"/>
      <c r="D14" s="203" t="s">
        <v>84</v>
      </c>
      <c r="E14" s="203" t="s">
        <v>85</v>
      </c>
      <c r="F14" s="203" t="s">
        <v>76</v>
      </c>
      <c r="G14" s="203"/>
      <c r="H14" s="90"/>
      <c r="I14" s="90"/>
      <c r="J14" s="188"/>
      <c r="K14" s="81">
        <v>26</v>
      </c>
      <c r="L14" s="81">
        <v>20</v>
      </c>
      <c r="M14" s="81">
        <v>7</v>
      </c>
      <c r="N14" s="91">
        <v>4</v>
      </c>
      <c r="O14" s="92">
        <v>0</v>
      </c>
      <c r="P14" s="93">
        <f>N14+O14</f>
        <v>4</v>
      </c>
      <c r="Q14" s="82">
        <f>IFERROR(P14/M14,"-")</f>
        <v>0.57142857142857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0.25</v>
      </c>
      <c r="X14" s="186">
        <v>6000</v>
      </c>
      <c r="Y14" s="187">
        <f>IFERROR(X14/P14,"-")</f>
        <v>1500</v>
      </c>
      <c r="Z14" s="187">
        <f>IFERROR(X14/V14,"-")</f>
        <v>6000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0.5</v>
      </c>
      <c r="BY14" s="128">
        <v>1</v>
      </c>
      <c r="BZ14" s="129">
        <f>IFERROR(BY14/BW14,"-")</f>
        <v>0.5</v>
      </c>
      <c r="CA14" s="130">
        <v>6000</v>
      </c>
      <c r="CB14" s="131">
        <f>IFERROR(CA14/BW14,"-")</f>
        <v>3000</v>
      </c>
      <c r="CC14" s="132"/>
      <c r="CD14" s="132">
        <v>1</v>
      </c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6000</v>
      </c>
      <c r="CQ14" s="141">
        <v>6000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88</v>
      </c>
      <c r="E15" s="203" t="s">
        <v>89</v>
      </c>
      <c r="F15" s="203" t="s">
        <v>64</v>
      </c>
      <c r="G15" s="203"/>
      <c r="H15" s="90" t="s">
        <v>80</v>
      </c>
      <c r="I15" s="90"/>
      <c r="J15" s="188"/>
      <c r="K15" s="81">
        <v>9</v>
      </c>
      <c r="L15" s="81">
        <v>0</v>
      </c>
      <c r="M15" s="81">
        <v>43</v>
      </c>
      <c r="N15" s="91">
        <v>3</v>
      </c>
      <c r="O15" s="92">
        <v>0</v>
      </c>
      <c r="P15" s="93">
        <f>N15+O15</f>
        <v>3</v>
      </c>
      <c r="Q15" s="82">
        <f>IFERROR(P15/M15,"-")</f>
        <v>0.069767441860465</v>
      </c>
      <c r="R15" s="81">
        <v>0</v>
      </c>
      <c r="S15" s="81">
        <v>1</v>
      </c>
      <c r="T15" s="82">
        <f>IFERROR(S15/(O15+P15),"-")</f>
        <v>0.33333333333333</v>
      </c>
      <c r="U15" s="182"/>
      <c r="V15" s="84">
        <v>1</v>
      </c>
      <c r="W15" s="82">
        <f>IF(P15=0,"-",V15/P15)</f>
        <v>0.33333333333333</v>
      </c>
      <c r="X15" s="186">
        <v>2000</v>
      </c>
      <c r="Y15" s="187">
        <f>IFERROR(X15/P15,"-")</f>
        <v>666.66666666667</v>
      </c>
      <c r="Z15" s="187">
        <f>IFERROR(X15/V15,"-")</f>
        <v>2000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0.33333333333333</v>
      </c>
      <c r="BP15" s="121">
        <v>1</v>
      </c>
      <c r="BQ15" s="122">
        <f>IFERROR(BP15/BN15,"-")</f>
        <v>1</v>
      </c>
      <c r="BR15" s="123">
        <v>2000</v>
      </c>
      <c r="BS15" s="124">
        <f>IFERROR(BR15/BN15,"-")</f>
        <v>2000</v>
      </c>
      <c r="BT15" s="125">
        <v>1</v>
      </c>
      <c r="BU15" s="125"/>
      <c r="BV15" s="125"/>
      <c r="BW15" s="126">
        <v>2</v>
      </c>
      <c r="BX15" s="127">
        <f>IF(P15=0,"",IF(BW15=0,"",(BW15/P15)))</f>
        <v>0.66666666666667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2000</v>
      </c>
      <c r="CQ15" s="141">
        <v>2000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90</v>
      </c>
      <c r="C16" s="203"/>
      <c r="D16" s="203" t="s">
        <v>88</v>
      </c>
      <c r="E16" s="203" t="s">
        <v>89</v>
      </c>
      <c r="F16" s="203" t="s">
        <v>76</v>
      </c>
      <c r="G16" s="203"/>
      <c r="H16" s="90"/>
      <c r="I16" s="90"/>
      <c r="J16" s="188"/>
      <c r="K16" s="81">
        <v>34</v>
      </c>
      <c r="L16" s="81">
        <v>25</v>
      </c>
      <c r="M16" s="81">
        <v>2</v>
      </c>
      <c r="N16" s="91">
        <v>3</v>
      </c>
      <c r="O16" s="92">
        <v>0</v>
      </c>
      <c r="P16" s="93">
        <f>N16+O16</f>
        <v>3</v>
      </c>
      <c r="Q16" s="82">
        <f>IFERROR(P16/M16,"-")</f>
        <v>1.5</v>
      </c>
      <c r="R16" s="81">
        <v>1</v>
      </c>
      <c r="S16" s="81">
        <v>0</v>
      </c>
      <c r="T16" s="82">
        <f>IFERROR(S16/(O16+P16),"-")</f>
        <v>0</v>
      </c>
      <c r="U16" s="182"/>
      <c r="V16" s="84">
        <v>1</v>
      </c>
      <c r="W16" s="82">
        <f>IF(P16=0,"-",V16/P16)</f>
        <v>0.33333333333333</v>
      </c>
      <c r="X16" s="186">
        <v>477000</v>
      </c>
      <c r="Y16" s="187">
        <f>IFERROR(X16/P16,"-")</f>
        <v>159000</v>
      </c>
      <c r="Z16" s="187">
        <f>IFERROR(X16/V16,"-")</f>
        <v>477000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0.33333333333333</v>
      </c>
      <c r="BY16" s="128">
        <v>1</v>
      </c>
      <c r="BZ16" s="129">
        <f>IFERROR(BY16/BW16,"-")</f>
        <v>1</v>
      </c>
      <c r="CA16" s="130">
        <v>477000</v>
      </c>
      <c r="CB16" s="131">
        <f>IFERROR(CA16/BW16,"-")</f>
        <v>477000</v>
      </c>
      <c r="CC16" s="132"/>
      <c r="CD16" s="132"/>
      <c r="CE16" s="132">
        <v>1</v>
      </c>
      <c r="CF16" s="133">
        <v>1</v>
      </c>
      <c r="CG16" s="134">
        <f>IF(P16=0,"",IF(CF16=0,"",(CF16/P16)))</f>
        <v>0.33333333333333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477000</v>
      </c>
      <c r="CQ16" s="141">
        <v>477000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/>
      <c r="B17" s="203" t="s">
        <v>91</v>
      </c>
      <c r="C17" s="203"/>
      <c r="D17" s="203" t="s">
        <v>92</v>
      </c>
      <c r="E17" s="203" t="s">
        <v>93</v>
      </c>
      <c r="F17" s="203" t="s">
        <v>64</v>
      </c>
      <c r="G17" s="203"/>
      <c r="H17" s="90" t="s">
        <v>80</v>
      </c>
      <c r="I17" s="90"/>
      <c r="J17" s="188"/>
      <c r="K17" s="81">
        <v>16</v>
      </c>
      <c r="L17" s="81">
        <v>0</v>
      </c>
      <c r="M17" s="81">
        <v>65</v>
      </c>
      <c r="N17" s="91">
        <v>5</v>
      </c>
      <c r="O17" s="92">
        <v>1</v>
      </c>
      <c r="P17" s="93">
        <f>N17+O17</f>
        <v>6</v>
      </c>
      <c r="Q17" s="82">
        <f>IFERROR(P17/M17,"-")</f>
        <v>0.092307692307692</v>
      </c>
      <c r="R17" s="81">
        <v>0</v>
      </c>
      <c r="S17" s="81">
        <v>3</v>
      </c>
      <c r="T17" s="82">
        <f>IFERROR(S17/(O17+P17),"-")</f>
        <v>0.42857142857143</v>
      </c>
      <c r="U17" s="182"/>
      <c r="V17" s="84">
        <v>2</v>
      </c>
      <c r="W17" s="82">
        <f>IF(P17=0,"-",V17/P17)</f>
        <v>0.33333333333333</v>
      </c>
      <c r="X17" s="186">
        <v>11000</v>
      </c>
      <c r="Y17" s="187">
        <f>IFERROR(X17/P17,"-")</f>
        <v>1833.3333333333</v>
      </c>
      <c r="Z17" s="187">
        <f>IFERROR(X17/V17,"-")</f>
        <v>5500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0.16666666666667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0.33333333333333</v>
      </c>
      <c r="BP17" s="121">
        <v>1</v>
      </c>
      <c r="BQ17" s="122">
        <f>IFERROR(BP17/BN17,"-")</f>
        <v>0.5</v>
      </c>
      <c r="BR17" s="123">
        <v>5000</v>
      </c>
      <c r="BS17" s="124">
        <f>IFERROR(BR17/BN17,"-")</f>
        <v>2500</v>
      </c>
      <c r="BT17" s="125">
        <v>1</v>
      </c>
      <c r="BU17" s="125"/>
      <c r="BV17" s="125"/>
      <c r="BW17" s="126">
        <v>2</v>
      </c>
      <c r="BX17" s="127">
        <f>IF(P17=0,"",IF(BW17=0,"",(BW17/P17)))</f>
        <v>0.33333333333333</v>
      </c>
      <c r="BY17" s="128">
        <v>1</v>
      </c>
      <c r="BZ17" s="129">
        <f>IFERROR(BY17/BW17,"-")</f>
        <v>0.5</v>
      </c>
      <c r="CA17" s="130">
        <v>6000</v>
      </c>
      <c r="CB17" s="131">
        <f>IFERROR(CA17/BW17,"-")</f>
        <v>3000</v>
      </c>
      <c r="CC17" s="132"/>
      <c r="CD17" s="132">
        <v>1</v>
      </c>
      <c r="CE17" s="132"/>
      <c r="CF17" s="133">
        <v>1</v>
      </c>
      <c r="CG17" s="134">
        <f>IF(P17=0,"",IF(CF17=0,"",(CF17/P17)))</f>
        <v>0.16666666666667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2</v>
      </c>
      <c r="CP17" s="141">
        <v>11000</v>
      </c>
      <c r="CQ17" s="141">
        <v>6000</v>
      </c>
      <c r="CR17" s="141">
        <v>5000</v>
      </c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94</v>
      </c>
      <c r="C18" s="203"/>
      <c r="D18" s="203" t="s">
        <v>92</v>
      </c>
      <c r="E18" s="203" t="s">
        <v>93</v>
      </c>
      <c r="F18" s="203" t="s">
        <v>76</v>
      </c>
      <c r="G18" s="203"/>
      <c r="H18" s="90"/>
      <c r="I18" s="90"/>
      <c r="J18" s="188"/>
      <c r="K18" s="81">
        <v>25</v>
      </c>
      <c r="L18" s="81">
        <v>16</v>
      </c>
      <c r="M18" s="81">
        <v>1</v>
      </c>
      <c r="N18" s="91">
        <v>2</v>
      </c>
      <c r="O18" s="92">
        <v>0</v>
      </c>
      <c r="P18" s="93">
        <f>N18+O18</f>
        <v>2</v>
      </c>
      <c r="Q18" s="82">
        <f>IFERROR(P18/M18,"-")</f>
        <v>2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0.5</v>
      </c>
      <c r="X18" s="186">
        <v>42000</v>
      </c>
      <c r="Y18" s="187">
        <f>IFERROR(X18/P18,"-")</f>
        <v>21000</v>
      </c>
      <c r="Z18" s="187">
        <f>IFERROR(X18/V18,"-")</f>
        <v>42000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>
        <v>1</v>
      </c>
      <c r="CG18" s="134">
        <f>IF(P18=0,"",IF(CF18=0,"",(CF18/P18)))</f>
        <v>0.5</v>
      </c>
      <c r="CH18" s="135">
        <v>1</v>
      </c>
      <c r="CI18" s="136">
        <f>IFERROR(CH18/CF18,"-")</f>
        <v>1</v>
      </c>
      <c r="CJ18" s="137">
        <v>42000</v>
      </c>
      <c r="CK18" s="138">
        <f>IFERROR(CJ18/CF18,"-")</f>
        <v>42000</v>
      </c>
      <c r="CL18" s="139"/>
      <c r="CM18" s="139"/>
      <c r="CN18" s="139">
        <v>1</v>
      </c>
      <c r="CO18" s="140">
        <v>1</v>
      </c>
      <c r="CP18" s="141">
        <v>42000</v>
      </c>
      <c r="CQ18" s="141">
        <v>42000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95</v>
      </c>
      <c r="C19" s="203"/>
      <c r="D19" s="203" t="s">
        <v>96</v>
      </c>
      <c r="E19" s="203" t="s">
        <v>97</v>
      </c>
      <c r="F19" s="203" t="s">
        <v>64</v>
      </c>
      <c r="G19" s="203"/>
      <c r="H19" s="90" t="s">
        <v>80</v>
      </c>
      <c r="I19" s="90"/>
      <c r="J19" s="188"/>
      <c r="K19" s="81">
        <v>8</v>
      </c>
      <c r="L19" s="81">
        <v>0</v>
      </c>
      <c r="M19" s="81">
        <v>39</v>
      </c>
      <c r="N19" s="91">
        <v>3</v>
      </c>
      <c r="O19" s="92">
        <v>0</v>
      </c>
      <c r="P19" s="93">
        <f>N19+O19</f>
        <v>3</v>
      </c>
      <c r="Q19" s="82">
        <f>IFERROR(P19/M19,"-")</f>
        <v>0.076923076923077</v>
      </c>
      <c r="R19" s="81">
        <v>0</v>
      </c>
      <c r="S19" s="81">
        <v>2</v>
      </c>
      <c r="T19" s="82">
        <f>IFERROR(S19/(O19+P19),"-")</f>
        <v>0.66666666666667</v>
      </c>
      <c r="U19" s="182"/>
      <c r="V19" s="84">
        <v>1</v>
      </c>
      <c r="W19" s="82">
        <f>IF(P19=0,"-",V19/P19)</f>
        <v>0.33333333333333</v>
      </c>
      <c r="X19" s="186">
        <v>10000</v>
      </c>
      <c r="Y19" s="187">
        <f>IFERROR(X19/P19,"-")</f>
        <v>3333.3333333333</v>
      </c>
      <c r="Z19" s="187">
        <f>IFERROR(X19/V19,"-")</f>
        <v>10000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0.33333333333333</v>
      </c>
      <c r="BP19" s="121">
        <v>1</v>
      </c>
      <c r="BQ19" s="122">
        <f>IFERROR(BP19/BN19,"-")</f>
        <v>1</v>
      </c>
      <c r="BR19" s="123">
        <v>10000</v>
      </c>
      <c r="BS19" s="124">
        <f>IFERROR(BR19/BN19,"-")</f>
        <v>10000</v>
      </c>
      <c r="BT19" s="125"/>
      <c r="BU19" s="125">
        <v>1</v>
      </c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0.33333333333333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1</v>
      </c>
      <c r="CP19" s="141">
        <v>10000</v>
      </c>
      <c r="CQ19" s="141">
        <v>10000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98</v>
      </c>
      <c r="C20" s="203"/>
      <c r="D20" s="203" t="s">
        <v>96</v>
      </c>
      <c r="E20" s="203" t="s">
        <v>97</v>
      </c>
      <c r="F20" s="203" t="s">
        <v>76</v>
      </c>
      <c r="G20" s="203"/>
      <c r="H20" s="90"/>
      <c r="I20" s="90"/>
      <c r="J20" s="188"/>
      <c r="K20" s="81">
        <v>56</v>
      </c>
      <c r="L20" s="81">
        <v>12</v>
      </c>
      <c r="M20" s="81">
        <v>6</v>
      </c>
      <c r="N20" s="91">
        <v>1</v>
      </c>
      <c r="O20" s="92">
        <v>0</v>
      </c>
      <c r="P20" s="93">
        <f>N20+O20</f>
        <v>1</v>
      </c>
      <c r="Q20" s="82">
        <f>IFERROR(P20/M20,"-")</f>
        <v>0.16666666666667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1</v>
      </c>
      <c r="X20" s="186">
        <v>43000</v>
      </c>
      <c r="Y20" s="187">
        <f>IFERROR(X20/P20,"-")</f>
        <v>43000</v>
      </c>
      <c r="Z20" s="187">
        <f>IFERROR(X20/V20,"-")</f>
        <v>43000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>
        <v>1</v>
      </c>
      <c r="CG20" s="134">
        <f>IF(P20=0,"",IF(CF20=0,"",(CF20/P20)))</f>
        <v>1</v>
      </c>
      <c r="CH20" s="135">
        <v>1</v>
      </c>
      <c r="CI20" s="136">
        <f>IFERROR(CH20/CF20,"-")</f>
        <v>1</v>
      </c>
      <c r="CJ20" s="137">
        <v>43000</v>
      </c>
      <c r="CK20" s="138">
        <f>IFERROR(CJ20/CF20,"-")</f>
        <v>43000</v>
      </c>
      <c r="CL20" s="139"/>
      <c r="CM20" s="139"/>
      <c r="CN20" s="139">
        <v>1</v>
      </c>
      <c r="CO20" s="140">
        <v>1</v>
      </c>
      <c r="CP20" s="141">
        <v>43000</v>
      </c>
      <c r="CQ20" s="141">
        <v>43000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3.3233333333333</v>
      </c>
      <c r="B21" s="203" t="s">
        <v>99</v>
      </c>
      <c r="C21" s="203"/>
      <c r="D21" s="203" t="s">
        <v>100</v>
      </c>
      <c r="E21" s="203" t="s">
        <v>101</v>
      </c>
      <c r="F21" s="203" t="s">
        <v>64</v>
      </c>
      <c r="G21" s="203" t="s">
        <v>102</v>
      </c>
      <c r="H21" s="90" t="s">
        <v>103</v>
      </c>
      <c r="I21" s="204" t="s">
        <v>104</v>
      </c>
      <c r="J21" s="188">
        <v>300000</v>
      </c>
      <c r="K21" s="81">
        <v>9</v>
      </c>
      <c r="L21" s="81">
        <v>0</v>
      </c>
      <c r="M21" s="81">
        <v>31</v>
      </c>
      <c r="N21" s="91">
        <v>2</v>
      </c>
      <c r="O21" s="92">
        <v>0</v>
      </c>
      <c r="P21" s="93">
        <f>N21+O21</f>
        <v>2</v>
      </c>
      <c r="Q21" s="82">
        <f>IFERROR(P21/M21,"-")</f>
        <v>0.064516129032258</v>
      </c>
      <c r="R21" s="81">
        <v>0</v>
      </c>
      <c r="S21" s="81">
        <v>0</v>
      </c>
      <c r="T21" s="82">
        <f>IFERROR(S21/(O21+P21),"-")</f>
        <v>0</v>
      </c>
      <c r="U21" s="182">
        <f>IFERROR(J21/SUM(P21:P34),"-")</f>
        <v>6521.7391304348</v>
      </c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>
        <f>SUM(X21:X34)-SUM(J21:J34)</f>
        <v>697000</v>
      </c>
      <c r="AB21" s="85">
        <f>SUM(X21:X34)/SUM(J21:J34)</f>
        <v>3.3233333333333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0.5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0.5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105</v>
      </c>
      <c r="C22" s="203"/>
      <c r="D22" s="203" t="s">
        <v>106</v>
      </c>
      <c r="E22" s="203" t="s">
        <v>107</v>
      </c>
      <c r="F22" s="203" t="s">
        <v>64</v>
      </c>
      <c r="G22" s="203" t="s">
        <v>108</v>
      </c>
      <c r="H22" s="90" t="s">
        <v>103</v>
      </c>
      <c r="I22" s="205" t="s">
        <v>109</v>
      </c>
      <c r="J22" s="188"/>
      <c r="K22" s="81">
        <v>7</v>
      </c>
      <c r="L22" s="81">
        <v>0</v>
      </c>
      <c r="M22" s="81">
        <v>35</v>
      </c>
      <c r="N22" s="91">
        <v>1</v>
      </c>
      <c r="O22" s="92">
        <v>0</v>
      </c>
      <c r="P22" s="93">
        <f>N22+O22</f>
        <v>1</v>
      </c>
      <c r="Q22" s="82">
        <f>IFERROR(P22/M22,"-")</f>
        <v>0.028571428571429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110</v>
      </c>
      <c r="C23" s="203"/>
      <c r="D23" s="203" t="s">
        <v>100</v>
      </c>
      <c r="E23" s="203" t="s">
        <v>111</v>
      </c>
      <c r="F23" s="203" t="s">
        <v>64</v>
      </c>
      <c r="G23" s="203" t="s">
        <v>112</v>
      </c>
      <c r="H23" s="90" t="s">
        <v>103</v>
      </c>
      <c r="I23" s="90" t="s">
        <v>113</v>
      </c>
      <c r="J23" s="188"/>
      <c r="K23" s="81">
        <v>15</v>
      </c>
      <c r="L23" s="81">
        <v>0</v>
      </c>
      <c r="M23" s="81">
        <v>50</v>
      </c>
      <c r="N23" s="91">
        <v>2</v>
      </c>
      <c r="O23" s="92">
        <v>0</v>
      </c>
      <c r="P23" s="93">
        <f>N23+O23</f>
        <v>2</v>
      </c>
      <c r="Q23" s="82">
        <f>IFERROR(P23/M23,"-")</f>
        <v>0.04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0.5</v>
      </c>
      <c r="X23" s="186">
        <v>32000</v>
      </c>
      <c r="Y23" s="187">
        <f>IFERROR(X23/P23,"-")</f>
        <v>16000</v>
      </c>
      <c r="Z23" s="187">
        <f>IFERROR(X23/V23,"-")</f>
        <v>32000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0.5</v>
      </c>
      <c r="CH23" s="135">
        <v>1</v>
      </c>
      <c r="CI23" s="136">
        <f>IFERROR(CH23/CF23,"-")</f>
        <v>1</v>
      </c>
      <c r="CJ23" s="137">
        <v>32000</v>
      </c>
      <c r="CK23" s="138">
        <f>IFERROR(CJ23/CF23,"-")</f>
        <v>32000</v>
      </c>
      <c r="CL23" s="139"/>
      <c r="CM23" s="139"/>
      <c r="CN23" s="139">
        <v>1</v>
      </c>
      <c r="CO23" s="140">
        <v>1</v>
      </c>
      <c r="CP23" s="141">
        <v>32000</v>
      </c>
      <c r="CQ23" s="141">
        <v>32000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114</v>
      </c>
      <c r="C24" s="203"/>
      <c r="D24" s="203" t="s">
        <v>115</v>
      </c>
      <c r="E24" s="203" t="s">
        <v>116</v>
      </c>
      <c r="F24" s="203" t="s">
        <v>64</v>
      </c>
      <c r="G24" s="203" t="s">
        <v>117</v>
      </c>
      <c r="H24" s="90" t="s">
        <v>103</v>
      </c>
      <c r="I24" s="90" t="s">
        <v>118</v>
      </c>
      <c r="J24" s="188"/>
      <c r="K24" s="81">
        <v>1</v>
      </c>
      <c r="L24" s="81">
        <v>0</v>
      </c>
      <c r="M24" s="81">
        <v>16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119</v>
      </c>
      <c r="C25" s="203"/>
      <c r="D25" s="203" t="s">
        <v>100</v>
      </c>
      <c r="E25" s="203" t="s">
        <v>101</v>
      </c>
      <c r="F25" s="203" t="s">
        <v>64</v>
      </c>
      <c r="G25" s="203" t="s">
        <v>120</v>
      </c>
      <c r="H25" s="90" t="s">
        <v>103</v>
      </c>
      <c r="I25" s="90" t="s">
        <v>121</v>
      </c>
      <c r="J25" s="188"/>
      <c r="K25" s="81">
        <v>5</v>
      </c>
      <c r="L25" s="81">
        <v>0</v>
      </c>
      <c r="M25" s="81">
        <v>21</v>
      </c>
      <c r="N25" s="91">
        <v>1</v>
      </c>
      <c r="O25" s="92">
        <v>0</v>
      </c>
      <c r="P25" s="93">
        <f>N25+O25</f>
        <v>1</v>
      </c>
      <c r="Q25" s="82">
        <f>IFERROR(P25/M25,"-")</f>
        <v>0.047619047619048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1</v>
      </c>
      <c r="BX25" s="127">
        <f>IF(P25=0,"",IF(BW25=0,"",(BW25/P25)))</f>
        <v>1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122</v>
      </c>
      <c r="C26" s="203"/>
      <c r="D26" s="203" t="s">
        <v>106</v>
      </c>
      <c r="E26" s="203" t="s">
        <v>107</v>
      </c>
      <c r="F26" s="203" t="s">
        <v>64</v>
      </c>
      <c r="G26" s="203" t="s">
        <v>123</v>
      </c>
      <c r="H26" s="90" t="s">
        <v>103</v>
      </c>
      <c r="I26" s="90" t="s">
        <v>124</v>
      </c>
      <c r="J26" s="188"/>
      <c r="K26" s="81">
        <v>10</v>
      </c>
      <c r="L26" s="81">
        <v>0</v>
      </c>
      <c r="M26" s="81">
        <v>29</v>
      </c>
      <c r="N26" s="91">
        <v>4</v>
      </c>
      <c r="O26" s="92">
        <v>0</v>
      </c>
      <c r="P26" s="93">
        <f>N26+O26</f>
        <v>4</v>
      </c>
      <c r="Q26" s="82">
        <f>IFERROR(P26/M26,"-")</f>
        <v>0.13793103448276</v>
      </c>
      <c r="R26" s="81">
        <v>0</v>
      </c>
      <c r="S26" s="81">
        <v>1</v>
      </c>
      <c r="T26" s="82">
        <f>IFERROR(S26/(O26+P26),"-")</f>
        <v>0.25</v>
      </c>
      <c r="U26" s="182"/>
      <c r="V26" s="84">
        <v>2</v>
      </c>
      <c r="W26" s="82">
        <f>IF(P26=0,"-",V26/P26)</f>
        <v>0.5</v>
      </c>
      <c r="X26" s="186">
        <v>33000</v>
      </c>
      <c r="Y26" s="187">
        <f>IFERROR(X26/P26,"-")</f>
        <v>8250</v>
      </c>
      <c r="Z26" s="187">
        <f>IFERROR(X26/V26,"-")</f>
        <v>16500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0.25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3</v>
      </c>
      <c r="BX26" s="127">
        <f>IF(P26=0,"",IF(BW26=0,"",(BW26/P26)))</f>
        <v>0.75</v>
      </c>
      <c r="BY26" s="128">
        <v>2</v>
      </c>
      <c r="BZ26" s="129">
        <f>IFERROR(BY26/BW26,"-")</f>
        <v>0.66666666666667</v>
      </c>
      <c r="CA26" s="130">
        <v>33000</v>
      </c>
      <c r="CB26" s="131">
        <f>IFERROR(CA26/BW26,"-")</f>
        <v>11000</v>
      </c>
      <c r="CC26" s="132">
        <v>1</v>
      </c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33000</v>
      </c>
      <c r="CQ26" s="141">
        <v>28000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125</v>
      </c>
      <c r="C27" s="203"/>
      <c r="D27" s="203" t="s">
        <v>100</v>
      </c>
      <c r="E27" s="203" t="s">
        <v>111</v>
      </c>
      <c r="F27" s="203" t="s">
        <v>64</v>
      </c>
      <c r="G27" s="203" t="s">
        <v>126</v>
      </c>
      <c r="H27" s="90" t="s">
        <v>103</v>
      </c>
      <c r="I27" s="90" t="s">
        <v>127</v>
      </c>
      <c r="J27" s="188"/>
      <c r="K27" s="81">
        <v>6</v>
      </c>
      <c r="L27" s="81">
        <v>0</v>
      </c>
      <c r="M27" s="81">
        <v>22</v>
      </c>
      <c r="N27" s="91">
        <v>3</v>
      </c>
      <c r="O27" s="92">
        <v>0</v>
      </c>
      <c r="P27" s="93">
        <f>N27+O27</f>
        <v>3</v>
      </c>
      <c r="Q27" s="82">
        <f>IFERROR(P27/M27,"-")</f>
        <v>0.13636363636364</v>
      </c>
      <c r="R27" s="81">
        <v>0</v>
      </c>
      <c r="S27" s="81">
        <v>1</v>
      </c>
      <c r="T27" s="82">
        <f>IFERROR(S27/(O27+P27),"-")</f>
        <v>0.33333333333333</v>
      </c>
      <c r="U27" s="182"/>
      <c r="V27" s="84">
        <v>1</v>
      </c>
      <c r="W27" s="82">
        <f>IF(P27=0,"-",V27/P27)</f>
        <v>0.33333333333333</v>
      </c>
      <c r="X27" s="186">
        <v>3000</v>
      </c>
      <c r="Y27" s="187">
        <f>IFERROR(X27/P27,"-")</f>
        <v>1000</v>
      </c>
      <c r="Z27" s="187">
        <f>IFERROR(X27/V27,"-")</f>
        <v>3000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0.33333333333333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2</v>
      </c>
      <c r="BO27" s="120">
        <f>IF(P27=0,"",IF(BN27=0,"",(BN27/P27)))</f>
        <v>0.66666666666667</v>
      </c>
      <c r="BP27" s="121">
        <v>1</v>
      </c>
      <c r="BQ27" s="122">
        <f>IFERROR(BP27/BN27,"-")</f>
        <v>0.5</v>
      </c>
      <c r="BR27" s="123">
        <v>3000</v>
      </c>
      <c r="BS27" s="124">
        <f>IFERROR(BR27/BN27,"-")</f>
        <v>1500</v>
      </c>
      <c r="BT27" s="125"/>
      <c r="BU27" s="125"/>
      <c r="BV27" s="125">
        <v>1</v>
      </c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3000</v>
      </c>
      <c r="CQ27" s="141">
        <v>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128</v>
      </c>
      <c r="C28" s="203"/>
      <c r="D28" s="203" t="s">
        <v>115</v>
      </c>
      <c r="E28" s="203" t="s">
        <v>116</v>
      </c>
      <c r="F28" s="203" t="s">
        <v>64</v>
      </c>
      <c r="G28" s="203" t="s">
        <v>129</v>
      </c>
      <c r="H28" s="90" t="s">
        <v>103</v>
      </c>
      <c r="I28" s="90" t="s">
        <v>130</v>
      </c>
      <c r="J28" s="188"/>
      <c r="K28" s="81">
        <v>1</v>
      </c>
      <c r="L28" s="81">
        <v>0</v>
      </c>
      <c r="M28" s="81">
        <v>9</v>
      </c>
      <c r="N28" s="91">
        <v>1</v>
      </c>
      <c r="O28" s="92">
        <v>0</v>
      </c>
      <c r="P28" s="93">
        <f>N28+O28</f>
        <v>1</v>
      </c>
      <c r="Q28" s="82">
        <f>IFERROR(P28/M28,"-")</f>
        <v>0.11111111111111</v>
      </c>
      <c r="R28" s="81">
        <v>0</v>
      </c>
      <c r="S28" s="81">
        <v>1</v>
      </c>
      <c r="T28" s="82">
        <f>IFERROR(S28/(O28+P28),"-")</f>
        <v>1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1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131</v>
      </c>
      <c r="C29" s="203"/>
      <c r="D29" s="203" t="s">
        <v>100</v>
      </c>
      <c r="E29" s="203" t="s">
        <v>101</v>
      </c>
      <c r="F29" s="203" t="s">
        <v>64</v>
      </c>
      <c r="G29" s="203" t="s">
        <v>132</v>
      </c>
      <c r="H29" s="90" t="s">
        <v>103</v>
      </c>
      <c r="I29" s="204" t="s">
        <v>133</v>
      </c>
      <c r="J29" s="188"/>
      <c r="K29" s="81">
        <v>10</v>
      </c>
      <c r="L29" s="81">
        <v>0</v>
      </c>
      <c r="M29" s="81">
        <v>30</v>
      </c>
      <c r="N29" s="91">
        <v>3</v>
      </c>
      <c r="O29" s="92">
        <v>0</v>
      </c>
      <c r="P29" s="93">
        <f>N29+O29</f>
        <v>3</v>
      </c>
      <c r="Q29" s="82">
        <f>IFERROR(P29/M29,"-")</f>
        <v>0.1</v>
      </c>
      <c r="R29" s="81">
        <v>0</v>
      </c>
      <c r="S29" s="81">
        <v>2</v>
      </c>
      <c r="T29" s="82">
        <f>IFERROR(S29/(O29+P29),"-")</f>
        <v>0.66666666666667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0.66666666666667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>
        <v>1</v>
      </c>
      <c r="CG29" s="134">
        <f>IF(P29=0,"",IF(CF29=0,"",(CF29/P29)))</f>
        <v>0.33333333333333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134</v>
      </c>
      <c r="C30" s="203"/>
      <c r="D30" s="203" t="s">
        <v>106</v>
      </c>
      <c r="E30" s="203" t="s">
        <v>107</v>
      </c>
      <c r="F30" s="203" t="s">
        <v>64</v>
      </c>
      <c r="G30" s="203" t="s">
        <v>135</v>
      </c>
      <c r="H30" s="90" t="s">
        <v>103</v>
      </c>
      <c r="I30" s="205" t="s">
        <v>136</v>
      </c>
      <c r="J30" s="188"/>
      <c r="K30" s="81">
        <v>5</v>
      </c>
      <c r="L30" s="81">
        <v>0</v>
      </c>
      <c r="M30" s="81">
        <v>36</v>
      </c>
      <c r="N30" s="91">
        <v>3</v>
      </c>
      <c r="O30" s="92">
        <v>0</v>
      </c>
      <c r="P30" s="93">
        <f>N30+O30</f>
        <v>3</v>
      </c>
      <c r="Q30" s="82">
        <f>IFERROR(P30/M30,"-")</f>
        <v>0.083333333333333</v>
      </c>
      <c r="R30" s="81">
        <v>0</v>
      </c>
      <c r="S30" s="81">
        <v>1</v>
      </c>
      <c r="T30" s="82">
        <f>IFERROR(S30/(O30+P30),"-")</f>
        <v>0.33333333333333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0.33333333333333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0.33333333333333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137</v>
      </c>
      <c r="C31" s="203"/>
      <c r="D31" s="203" t="s">
        <v>100</v>
      </c>
      <c r="E31" s="203" t="s">
        <v>111</v>
      </c>
      <c r="F31" s="203" t="s">
        <v>64</v>
      </c>
      <c r="G31" s="203" t="s">
        <v>138</v>
      </c>
      <c r="H31" s="90" t="s">
        <v>103</v>
      </c>
      <c r="I31" s="90" t="s">
        <v>139</v>
      </c>
      <c r="J31" s="188"/>
      <c r="K31" s="81">
        <v>4</v>
      </c>
      <c r="L31" s="81">
        <v>0</v>
      </c>
      <c r="M31" s="81">
        <v>26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140</v>
      </c>
      <c r="C32" s="203"/>
      <c r="D32" s="203" t="s">
        <v>115</v>
      </c>
      <c r="E32" s="203" t="s">
        <v>116</v>
      </c>
      <c r="F32" s="203" t="s">
        <v>64</v>
      </c>
      <c r="G32" s="203" t="s">
        <v>141</v>
      </c>
      <c r="H32" s="90" t="s">
        <v>103</v>
      </c>
      <c r="I32" s="90" t="s">
        <v>142</v>
      </c>
      <c r="J32" s="188"/>
      <c r="K32" s="81">
        <v>0</v>
      </c>
      <c r="L32" s="81">
        <v>0</v>
      </c>
      <c r="M32" s="81">
        <v>11</v>
      </c>
      <c r="N32" s="91">
        <v>0</v>
      </c>
      <c r="O32" s="92">
        <v>0</v>
      </c>
      <c r="P32" s="93">
        <f>N32+O32</f>
        <v>0</v>
      </c>
      <c r="Q32" s="82">
        <f>IFERROR(P32/M32,"-")</f>
        <v>0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143</v>
      </c>
      <c r="C33" s="203"/>
      <c r="D33" s="203" t="s">
        <v>100</v>
      </c>
      <c r="E33" s="203" t="s">
        <v>101</v>
      </c>
      <c r="F33" s="203" t="s">
        <v>64</v>
      </c>
      <c r="G33" s="203" t="s">
        <v>144</v>
      </c>
      <c r="H33" s="90" t="s">
        <v>103</v>
      </c>
      <c r="I33" s="90" t="s">
        <v>145</v>
      </c>
      <c r="J33" s="188"/>
      <c r="K33" s="81">
        <v>3</v>
      </c>
      <c r="L33" s="81">
        <v>0</v>
      </c>
      <c r="M33" s="81">
        <v>22</v>
      </c>
      <c r="N33" s="91">
        <v>1</v>
      </c>
      <c r="O33" s="92">
        <v>0</v>
      </c>
      <c r="P33" s="93">
        <f>N33+O33</f>
        <v>1</v>
      </c>
      <c r="Q33" s="82">
        <f>IFERROR(P33/M33,"-")</f>
        <v>0.045454545454545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1</v>
      </c>
      <c r="W33" s="82">
        <f>IF(P33=0,"-",V33/P33)</f>
        <v>1</v>
      </c>
      <c r="X33" s="186">
        <v>5000</v>
      </c>
      <c r="Y33" s="187">
        <f>IFERROR(X33/P33,"-")</f>
        <v>5000</v>
      </c>
      <c r="Z33" s="187">
        <f>IFERROR(X33/V33,"-")</f>
        <v>5000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1</v>
      </c>
      <c r="BY33" s="128">
        <v>1</v>
      </c>
      <c r="BZ33" s="129">
        <f>IFERROR(BY33/BW33,"-")</f>
        <v>1</v>
      </c>
      <c r="CA33" s="130">
        <v>5000</v>
      </c>
      <c r="CB33" s="131">
        <f>IFERROR(CA33/BW33,"-")</f>
        <v>5000</v>
      </c>
      <c r="CC33" s="132">
        <v>1</v>
      </c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5000</v>
      </c>
      <c r="CQ33" s="141">
        <v>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146</v>
      </c>
      <c r="C34" s="203"/>
      <c r="D34" s="203" t="s">
        <v>75</v>
      </c>
      <c r="E34" s="203" t="s">
        <v>75</v>
      </c>
      <c r="F34" s="203" t="s">
        <v>76</v>
      </c>
      <c r="G34" s="203" t="s">
        <v>147</v>
      </c>
      <c r="H34" s="90"/>
      <c r="I34" s="90"/>
      <c r="J34" s="188"/>
      <c r="K34" s="81">
        <v>106</v>
      </c>
      <c r="L34" s="81">
        <v>61</v>
      </c>
      <c r="M34" s="81">
        <v>29</v>
      </c>
      <c r="N34" s="91">
        <v>25</v>
      </c>
      <c r="O34" s="92">
        <v>0</v>
      </c>
      <c r="P34" s="93">
        <f>N34+O34</f>
        <v>25</v>
      </c>
      <c r="Q34" s="82">
        <f>IFERROR(P34/M34,"-")</f>
        <v>0.86206896551724</v>
      </c>
      <c r="R34" s="81">
        <v>7</v>
      </c>
      <c r="S34" s="81">
        <v>4</v>
      </c>
      <c r="T34" s="82">
        <f>IFERROR(S34/(O34+P34),"-")</f>
        <v>0.16</v>
      </c>
      <c r="U34" s="182"/>
      <c r="V34" s="84">
        <v>14</v>
      </c>
      <c r="W34" s="82">
        <f>IF(P34=0,"-",V34/P34)</f>
        <v>0.56</v>
      </c>
      <c r="X34" s="186">
        <v>924000</v>
      </c>
      <c r="Y34" s="187">
        <f>IFERROR(X34/P34,"-")</f>
        <v>36960</v>
      </c>
      <c r="Z34" s="187">
        <f>IFERROR(X34/V34,"-")</f>
        <v>66000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0.08</v>
      </c>
      <c r="BG34" s="112">
        <v>1</v>
      </c>
      <c r="BH34" s="114">
        <f>IFERROR(BG34/BE34,"-")</f>
        <v>0.5</v>
      </c>
      <c r="BI34" s="115">
        <v>1000</v>
      </c>
      <c r="BJ34" s="116">
        <f>IFERROR(BI34/BE34,"-")</f>
        <v>500</v>
      </c>
      <c r="BK34" s="117">
        <v>1</v>
      </c>
      <c r="BL34" s="117"/>
      <c r="BM34" s="117"/>
      <c r="BN34" s="119">
        <v>8</v>
      </c>
      <c r="BO34" s="120">
        <f>IF(P34=0,"",IF(BN34=0,"",(BN34/P34)))</f>
        <v>0.32</v>
      </c>
      <c r="BP34" s="121">
        <v>5</v>
      </c>
      <c r="BQ34" s="122">
        <f>IFERROR(BP34/BN34,"-")</f>
        <v>0.625</v>
      </c>
      <c r="BR34" s="123">
        <v>294000</v>
      </c>
      <c r="BS34" s="124">
        <f>IFERROR(BR34/BN34,"-")</f>
        <v>36750</v>
      </c>
      <c r="BT34" s="125">
        <v>2</v>
      </c>
      <c r="BU34" s="125">
        <v>1</v>
      </c>
      <c r="BV34" s="125">
        <v>2</v>
      </c>
      <c r="BW34" s="126">
        <v>9</v>
      </c>
      <c r="BX34" s="127">
        <f>IF(P34=0,"",IF(BW34=0,"",(BW34/P34)))</f>
        <v>0.36</v>
      </c>
      <c r="BY34" s="128">
        <v>7</v>
      </c>
      <c r="BZ34" s="129">
        <f>IFERROR(BY34/BW34,"-")</f>
        <v>0.77777777777778</v>
      </c>
      <c r="CA34" s="130">
        <v>174000</v>
      </c>
      <c r="CB34" s="131">
        <f>IFERROR(CA34/BW34,"-")</f>
        <v>19333.333333333</v>
      </c>
      <c r="CC34" s="132">
        <v>5</v>
      </c>
      <c r="CD34" s="132"/>
      <c r="CE34" s="132">
        <v>2</v>
      </c>
      <c r="CF34" s="133">
        <v>6</v>
      </c>
      <c r="CG34" s="134">
        <f>IF(P34=0,"",IF(CF34=0,"",(CF34/P34)))</f>
        <v>0.24</v>
      </c>
      <c r="CH34" s="135">
        <v>1</v>
      </c>
      <c r="CI34" s="136">
        <f>IFERROR(CH34/CF34,"-")</f>
        <v>0.16666666666667</v>
      </c>
      <c r="CJ34" s="137">
        <v>455000</v>
      </c>
      <c r="CK34" s="138">
        <f>IFERROR(CJ34/CF34,"-")</f>
        <v>75833.333333333</v>
      </c>
      <c r="CL34" s="139"/>
      <c r="CM34" s="139"/>
      <c r="CN34" s="139">
        <v>1</v>
      </c>
      <c r="CO34" s="140">
        <v>14</v>
      </c>
      <c r="CP34" s="141">
        <v>924000</v>
      </c>
      <c r="CQ34" s="141">
        <v>455000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1.0583333333333</v>
      </c>
      <c r="B35" s="203" t="s">
        <v>148</v>
      </c>
      <c r="C35" s="203"/>
      <c r="D35" s="203" t="s">
        <v>84</v>
      </c>
      <c r="E35" s="203" t="s">
        <v>85</v>
      </c>
      <c r="F35" s="203" t="s">
        <v>64</v>
      </c>
      <c r="G35" s="203" t="s">
        <v>65</v>
      </c>
      <c r="H35" s="90" t="s">
        <v>149</v>
      </c>
      <c r="I35" s="90" t="s">
        <v>150</v>
      </c>
      <c r="J35" s="188">
        <v>120000</v>
      </c>
      <c r="K35" s="81">
        <v>20</v>
      </c>
      <c r="L35" s="81">
        <v>0</v>
      </c>
      <c r="M35" s="81">
        <v>65</v>
      </c>
      <c r="N35" s="91">
        <v>6</v>
      </c>
      <c r="O35" s="92">
        <v>0</v>
      </c>
      <c r="P35" s="93">
        <f>N35+O35</f>
        <v>6</v>
      </c>
      <c r="Q35" s="82">
        <f>IFERROR(P35/M35,"-")</f>
        <v>0.092307692307692</v>
      </c>
      <c r="R35" s="81">
        <v>2</v>
      </c>
      <c r="S35" s="81">
        <v>1</v>
      </c>
      <c r="T35" s="82">
        <f>IFERROR(S35/(O35+P35),"-")</f>
        <v>0.16666666666667</v>
      </c>
      <c r="U35" s="182">
        <f>IFERROR(J35/SUM(P35:P36),"-")</f>
        <v>15000</v>
      </c>
      <c r="V35" s="84">
        <v>2</v>
      </c>
      <c r="W35" s="82">
        <f>IF(P35=0,"-",V35/P35)</f>
        <v>0.33333333333333</v>
      </c>
      <c r="X35" s="186">
        <v>127000</v>
      </c>
      <c r="Y35" s="187">
        <f>IFERROR(X35/P35,"-")</f>
        <v>21166.666666667</v>
      </c>
      <c r="Z35" s="187">
        <f>IFERROR(X35/V35,"-")</f>
        <v>63500</v>
      </c>
      <c r="AA35" s="188">
        <f>SUM(X35:X36)-SUM(J35:J36)</f>
        <v>7000</v>
      </c>
      <c r="AB35" s="85">
        <f>SUM(X35:X36)/SUM(J35:J36)</f>
        <v>1.0583333333333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3</v>
      </c>
      <c r="BO35" s="120">
        <f>IF(P35=0,"",IF(BN35=0,"",(BN35/P35)))</f>
        <v>0.5</v>
      </c>
      <c r="BP35" s="121">
        <v>1</v>
      </c>
      <c r="BQ35" s="122">
        <f>IFERROR(BP35/BN35,"-")</f>
        <v>0.33333333333333</v>
      </c>
      <c r="BR35" s="123">
        <v>2000</v>
      </c>
      <c r="BS35" s="124">
        <f>IFERROR(BR35/BN35,"-")</f>
        <v>666.66666666667</v>
      </c>
      <c r="BT35" s="125">
        <v>1</v>
      </c>
      <c r="BU35" s="125"/>
      <c r="BV35" s="125"/>
      <c r="BW35" s="126">
        <v>3</v>
      </c>
      <c r="BX35" s="127">
        <f>IF(P35=0,"",IF(BW35=0,"",(BW35/P35)))</f>
        <v>0.5</v>
      </c>
      <c r="BY35" s="128">
        <v>1</v>
      </c>
      <c r="BZ35" s="129">
        <f>IFERROR(BY35/BW35,"-")</f>
        <v>0.33333333333333</v>
      </c>
      <c r="CA35" s="130">
        <v>125000</v>
      </c>
      <c r="CB35" s="131">
        <f>IFERROR(CA35/BW35,"-")</f>
        <v>41666.666666667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2</v>
      </c>
      <c r="CP35" s="141">
        <v>127000</v>
      </c>
      <c r="CQ35" s="141">
        <v>125000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/>
      <c r="B36" s="203" t="s">
        <v>151</v>
      </c>
      <c r="C36" s="203"/>
      <c r="D36" s="203" t="s">
        <v>84</v>
      </c>
      <c r="E36" s="203" t="s">
        <v>85</v>
      </c>
      <c r="F36" s="203" t="s">
        <v>76</v>
      </c>
      <c r="G36" s="203"/>
      <c r="H36" s="90"/>
      <c r="I36" s="90"/>
      <c r="J36" s="188"/>
      <c r="K36" s="81">
        <v>24</v>
      </c>
      <c r="L36" s="81">
        <v>15</v>
      </c>
      <c r="M36" s="81">
        <v>10</v>
      </c>
      <c r="N36" s="91">
        <v>2</v>
      </c>
      <c r="O36" s="92">
        <v>0</v>
      </c>
      <c r="P36" s="93">
        <f>N36+O36</f>
        <v>2</v>
      </c>
      <c r="Q36" s="82">
        <f>IFERROR(P36/M36,"-")</f>
        <v>0.2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2</v>
      </c>
      <c r="BO36" s="120">
        <f>IF(P36=0,"",IF(BN36=0,"",(BN36/P36)))</f>
        <v>1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0.02</v>
      </c>
      <c r="B37" s="203" t="s">
        <v>152</v>
      </c>
      <c r="C37" s="203"/>
      <c r="D37" s="203" t="s">
        <v>84</v>
      </c>
      <c r="E37" s="203" t="s">
        <v>85</v>
      </c>
      <c r="F37" s="203" t="s">
        <v>64</v>
      </c>
      <c r="G37" s="203" t="s">
        <v>69</v>
      </c>
      <c r="H37" s="90" t="s">
        <v>149</v>
      </c>
      <c r="I37" s="205" t="s">
        <v>136</v>
      </c>
      <c r="J37" s="188">
        <v>150000</v>
      </c>
      <c r="K37" s="81">
        <v>18</v>
      </c>
      <c r="L37" s="81">
        <v>0</v>
      </c>
      <c r="M37" s="81">
        <v>55</v>
      </c>
      <c r="N37" s="91">
        <v>6</v>
      </c>
      <c r="O37" s="92">
        <v>0</v>
      </c>
      <c r="P37" s="93">
        <f>N37+O37</f>
        <v>6</v>
      </c>
      <c r="Q37" s="82">
        <f>IFERROR(P37/M37,"-")</f>
        <v>0.10909090909091</v>
      </c>
      <c r="R37" s="81">
        <v>0</v>
      </c>
      <c r="S37" s="81">
        <v>4</v>
      </c>
      <c r="T37" s="82">
        <f>IFERROR(S37/(O37+P37),"-")</f>
        <v>0.66666666666667</v>
      </c>
      <c r="U37" s="182">
        <f>IFERROR(J37/SUM(P37:P38),"-")</f>
        <v>18750</v>
      </c>
      <c r="V37" s="84">
        <v>1</v>
      </c>
      <c r="W37" s="82">
        <f>IF(P37=0,"-",V37/P37)</f>
        <v>0.16666666666667</v>
      </c>
      <c r="X37" s="186">
        <v>3000</v>
      </c>
      <c r="Y37" s="187">
        <f>IFERROR(X37/P37,"-")</f>
        <v>500</v>
      </c>
      <c r="Z37" s="187">
        <f>IFERROR(X37/V37,"-")</f>
        <v>3000</v>
      </c>
      <c r="AA37" s="188">
        <f>SUM(X37:X38)-SUM(J37:J38)</f>
        <v>-147000</v>
      </c>
      <c r="AB37" s="85">
        <f>SUM(X37:X38)/SUM(J37:J38)</f>
        <v>0.02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0.33333333333333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3</v>
      </c>
      <c r="BO37" s="120">
        <f>IF(P37=0,"",IF(BN37=0,"",(BN37/P37)))</f>
        <v>0.5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0.16666666666667</v>
      </c>
      <c r="BY37" s="128">
        <v>1</v>
      </c>
      <c r="BZ37" s="129">
        <f>IFERROR(BY37/BW37,"-")</f>
        <v>1</v>
      </c>
      <c r="CA37" s="130">
        <v>3000</v>
      </c>
      <c r="CB37" s="131">
        <f>IFERROR(CA37/BW37,"-")</f>
        <v>3000</v>
      </c>
      <c r="CC37" s="132">
        <v>1</v>
      </c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3000</v>
      </c>
      <c r="CQ37" s="141">
        <v>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153</v>
      </c>
      <c r="C38" s="203"/>
      <c r="D38" s="203" t="s">
        <v>84</v>
      </c>
      <c r="E38" s="203" t="s">
        <v>85</v>
      </c>
      <c r="F38" s="203" t="s">
        <v>76</v>
      </c>
      <c r="G38" s="203"/>
      <c r="H38" s="90"/>
      <c r="I38" s="90"/>
      <c r="J38" s="188"/>
      <c r="K38" s="81">
        <v>24</v>
      </c>
      <c r="L38" s="81">
        <v>21</v>
      </c>
      <c r="M38" s="81">
        <v>3</v>
      </c>
      <c r="N38" s="91">
        <v>2</v>
      </c>
      <c r="O38" s="92">
        <v>0</v>
      </c>
      <c r="P38" s="93">
        <f>N38+O38</f>
        <v>2</v>
      </c>
      <c r="Q38" s="82">
        <f>IFERROR(P38/M38,"-")</f>
        <v>0.66666666666667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/>
      <c r="BO38" s="120">
        <f>IF(P38=0,"",IF(BN38=0,"",(BN38/P38)))</f>
        <v>0</v>
      </c>
      <c r="BP38" s="121"/>
      <c r="BQ38" s="122" t="str">
        <f>IFERROR(BP38/BN38,"-")</f>
        <v>-</v>
      </c>
      <c r="BR38" s="123"/>
      <c r="BS38" s="124" t="str">
        <f>IFERROR(BR38/BN38,"-")</f>
        <v>-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>
        <v>1</v>
      </c>
      <c r="CG38" s="134">
        <f>IF(P38=0,"",IF(CF38=0,"",(CF38/P38)))</f>
        <v>0.5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0.073333333333333</v>
      </c>
      <c r="B39" s="203" t="s">
        <v>154</v>
      </c>
      <c r="C39" s="203"/>
      <c r="D39" s="203" t="s">
        <v>155</v>
      </c>
      <c r="E39" s="203" t="s">
        <v>156</v>
      </c>
      <c r="F39" s="203" t="s">
        <v>64</v>
      </c>
      <c r="G39" s="203" t="s">
        <v>157</v>
      </c>
      <c r="H39" s="90" t="s">
        <v>158</v>
      </c>
      <c r="I39" s="90" t="s">
        <v>159</v>
      </c>
      <c r="J39" s="188">
        <v>150000</v>
      </c>
      <c r="K39" s="81">
        <v>16</v>
      </c>
      <c r="L39" s="81">
        <v>0</v>
      </c>
      <c r="M39" s="81">
        <v>62</v>
      </c>
      <c r="N39" s="91">
        <v>6</v>
      </c>
      <c r="O39" s="92">
        <v>0</v>
      </c>
      <c r="P39" s="93">
        <f>N39+O39</f>
        <v>6</v>
      </c>
      <c r="Q39" s="82">
        <f>IFERROR(P39/M39,"-")</f>
        <v>0.096774193548387</v>
      </c>
      <c r="R39" s="81">
        <v>0</v>
      </c>
      <c r="S39" s="81">
        <v>5</v>
      </c>
      <c r="T39" s="82">
        <f>IFERROR(S39/(O39+P39),"-")</f>
        <v>0.83333333333333</v>
      </c>
      <c r="U39" s="182">
        <f>IFERROR(J39/SUM(P39:P40),"-")</f>
        <v>15000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-139000</v>
      </c>
      <c r="AB39" s="85">
        <f>SUM(X39:X40)/SUM(J39:J40)</f>
        <v>0.073333333333333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0.16666666666667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3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2</v>
      </c>
      <c r="BX39" s="127">
        <f>IF(P39=0,"",IF(BW39=0,"",(BW39/P39)))</f>
        <v>0.33333333333333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160</v>
      </c>
      <c r="C40" s="203"/>
      <c r="D40" s="203" t="s">
        <v>155</v>
      </c>
      <c r="E40" s="203" t="s">
        <v>156</v>
      </c>
      <c r="F40" s="203" t="s">
        <v>76</v>
      </c>
      <c r="G40" s="203"/>
      <c r="H40" s="90"/>
      <c r="I40" s="90"/>
      <c r="J40" s="188"/>
      <c r="K40" s="81">
        <v>26</v>
      </c>
      <c r="L40" s="81">
        <v>21</v>
      </c>
      <c r="M40" s="81">
        <v>17</v>
      </c>
      <c r="N40" s="91">
        <v>4</v>
      </c>
      <c r="O40" s="92">
        <v>0</v>
      </c>
      <c r="P40" s="93">
        <f>N40+O40</f>
        <v>4</v>
      </c>
      <c r="Q40" s="82">
        <f>IFERROR(P40/M40,"-")</f>
        <v>0.23529411764706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1</v>
      </c>
      <c r="W40" s="82">
        <f>IF(P40=0,"-",V40/P40)</f>
        <v>0.25</v>
      </c>
      <c r="X40" s="186">
        <v>11000</v>
      </c>
      <c r="Y40" s="187">
        <f>IFERROR(X40/P40,"-")</f>
        <v>2750</v>
      </c>
      <c r="Z40" s="187">
        <f>IFERROR(X40/V40,"-")</f>
        <v>11000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0.25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3</v>
      </c>
      <c r="BX40" s="127">
        <f>IF(P40=0,"",IF(BW40=0,"",(BW40/P40)))</f>
        <v>0.75</v>
      </c>
      <c r="BY40" s="128">
        <v>1</v>
      </c>
      <c r="BZ40" s="129">
        <f>IFERROR(BY40/BW40,"-")</f>
        <v>0.33333333333333</v>
      </c>
      <c r="CA40" s="130">
        <v>11000</v>
      </c>
      <c r="CB40" s="131">
        <f>IFERROR(CA40/BW40,"-")</f>
        <v>3666.6666666667</v>
      </c>
      <c r="CC40" s="132"/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11000</v>
      </c>
      <c r="CQ40" s="141">
        <v>11000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1.1933333333333</v>
      </c>
      <c r="B41" s="203" t="s">
        <v>161</v>
      </c>
      <c r="C41" s="203"/>
      <c r="D41" s="203" t="s">
        <v>155</v>
      </c>
      <c r="E41" s="203" t="s">
        <v>156</v>
      </c>
      <c r="F41" s="203" t="s">
        <v>64</v>
      </c>
      <c r="G41" s="203" t="s">
        <v>162</v>
      </c>
      <c r="H41" s="90" t="s">
        <v>158</v>
      </c>
      <c r="I41" s="90" t="s">
        <v>159</v>
      </c>
      <c r="J41" s="188">
        <v>150000</v>
      </c>
      <c r="K41" s="81">
        <v>25</v>
      </c>
      <c r="L41" s="81">
        <v>0</v>
      </c>
      <c r="M41" s="81">
        <v>79</v>
      </c>
      <c r="N41" s="91">
        <v>5</v>
      </c>
      <c r="O41" s="92">
        <v>0</v>
      </c>
      <c r="P41" s="93">
        <f>N41+O41</f>
        <v>5</v>
      </c>
      <c r="Q41" s="82">
        <f>IFERROR(P41/M41,"-")</f>
        <v>0.063291139240506</v>
      </c>
      <c r="R41" s="81">
        <v>0</v>
      </c>
      <c r="S41" s="81">
        <v>4</v>
      </c>
      <c r="T41" s="82">
        <f>IFERROR(S41/(O41+P41),"-")</f>
        <v>0.8</v>
      </c>
      <c r="U41" s="182">
        <f>IFERROR(J41/SUM(P41:P42),"-")</f>
        <v>21428.571428571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29000</v>
      </c>
      <c r="AB41" s="85">
        <f>SUM(X41:X42)/SUM(J41:J42)</f>
        <v>1.1933333333333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0.2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3</v>
      </c>
      <c r="BO41" s="120">
        <f>IF(P41=0,"",IF(BN41=0,"",(BN41/P41)))</f>
        <v>0.6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0.2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163</v>
      </c>
      <c r="C42" s="203"/>
      <c r="D42" s="203" t="s">
        <v>155</v>
      </c>
      <c r="E42" s="203" t="s">
        <v>156</v>
      </c>
      <c r="F42" s="203" t="s">
        <v>76</v>
      </c>
      <c r="G42" s="203"/>
      <c r="H42" s="90"/>
      <c r="I42" s="90"/>
      <c r="J42" s="188"/>
      <c r="K42" s="81">
        <v>53</v>
      </c>
      <c r="L42" s="81">
        <v>29</v>
      </c>
      <c r="M42" s="81">
        <v>24</v>
      </c>
      <c r="N42" s="91">
        <v>2</v>
      </c>
      <c r="O42" s="92">
        <v>0</v>
      </c>
      <c r="P42" s="93">
        <f>N42+O42</f>
        <v>2</v>
      </c>
      <c r="Q42" s="82">
        <f>IFERROR(P42/M42,"-")</f>
        <v>0.083333333333333</v>
      </c>
      <c r="R42" s="81">
        <v>1</v>
      </c>
      <c r="S42" s="81">
        <v>0</v>
      </c>
      <c r="T42" s="82">
        <f>IFERROR(S42/(O42+P42),"-")</f>
        <v>0</v>
      </c>
      <c r="U42" s="182"/>
      <c r="V42" s="84">
        <v>1</v>
      </c>
      <c r="W42" s="82">
        <f>IF(P42=0,"-",V42/P42)</f>
        <v>0.5</v>
      </c>
      <c r="X42" s="186">
        <v>179000</v>
      </c>
      <c r="Y42" s="187">
        <f>IFERROR(X42/P42,"-")</f>
        <v>89500</v>
      </c>
      <c r="Z42" s="187">
        <f>IFERROR(X42/V42,"-")</f>
        <v>179000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0.5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1</v>
      </c>
      <c r="BO42" s="120">
        <f>IF(P42=0,"",IF(BN42=0,"",(BN42/P42)))</f>
        <v>0.5</v>
      </c>
      <c r="BP42" s="121">
        <v>1</v>
      </c>
      <c r="BQ42" s="122">
        <f>IFERROR(BP42/BN42,"-")</f>
        <v>1</v>
      </c>
      <c r="BR42" s="123">
        <v>179000</v>
      </c>
      <c r="BS42" s="124">
        <f>IFERROR(BR42/BN42,"-")</f>
        <v>179000</v>
      </c>
      <c r="BT42" s="125"/>
      <c r="BU42" s="125"/>
      <c r="BV42" s="125">
        <v>1</v>
      </c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179000</v>
      </c>
      <c r="CQ42" s="141">
        <v>179000</v>
      </c>
      <c r="CR42" s="141"/>
      <c r="CS42" s="142" t="str">
        <f>IF(AND(CQ42=0,CR42=0),"",IF(AND(CQ42&lt;=100000,CR42&lt;=100000),"",IF(CQ42/CP42&gt;0.7,"男高",IF(CR42/CP42&gt;0.7,"女高",""))))</f>
        <v>男高</v>
      </c>
    </row>
    <row r="43" spans="1:98">
      <c r="A43" s="80">
        <f>AB43</f>
        <v>0.4</v>
      </c>
      <c r="B43" s="203" t="s">
        <v>164</v>
      </c>
      <c r="C43" s="203"/>
      <c r="D43" s="203" t="s">
        <v>165</v>
      </c>
      <c r="E43" s="203" t="s">
        <v>93</v>
      </c>
      <c r="F43" s="203" t="s">
        <v>64</v>
      </c>
      <c r="G43" s="203" t="s">
        <v>79</v>
      </c>
      <c r="H43" s="90" t="s">
        <v>66</v>
      </c>
      <c r="I43" s="90" t="s">
        <v>130</v>
      </c>
      <c r="J43" s="188">
        <v>120000</v>
      </c>
      <c r="K43" s="81">
        <v>24</v>
      </c>
      <c r="L43" s="81">
        <v>0</v>
      </c>
      <c r="M43" s="81">
        <v>78</v>
      </c>
      <c r="N43" s="91">
        <v>7</v>
      </c>
      <c r="O43" s="92">
        <v>0</v>
      </c>
      <c r="P43" s="93">
        <f>N43+O43</f>
        <v>7</v>
      </c>
      <c r="Q43" s="82">
        <f>IFERROR(P43/M43,"-")</f>
        <v>0.08974358974359</v>
      </c>
      <c r="R43" s="81">
        <v>2</v>
      </c>
      <c r="S43" s="81">
        <v>3</v>
      </c>
      <c r="T43" s="82">
        <f>IFERROR(S43/(O43+P43),"-")</f>
        <v>0.42857142857143</v>
      </c>
      <c r="U43" s="182">
        <f>IFERROR(J43/SUM(P43:P44),"-")</f>
        <v>13333.333333333</v>
      </c>
      <c r="V43" s="84">
        <v>3</v>
      </c>
      <c r="W43" s="82">
        <f>IF(P43=0,"-",V43/P43)</f>
        <v>0.42857142857143</v>
      </c>
      <c r="X43" s="186">
        <v>31000</v>
      </c>
      <c r="Y43" s="187">
        <f>IFERROR(X43/P43,"-")</f>
        <v>4428.5714285714</v>
      </c>
      <c r="Z43" s="187">
        <f>IFERROR(X43/V43,"-")</f>
        <v>10333.333333333</v>
      </c>
      <c r="AA43" s="188">
        <f>SUM(X43:X44)-SUM(J43:J44)</f>
        <v>-72000</v>
      </c>
      <c r="AB43" s="85">
        <f>SUM(X43:X44)/SUM(J43:J44)</f>
        <v>0.4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3</v>
      </c>
      <c r="BF43" s="113">
        <f>IF(P43=0,"",IF(BE43=0,"",(BE43/P43)))</f>
        <v>0.42857142857143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0.28571428571429</v>
      </c>
      <c r="BP43" s="121">
        <v>2</v>
      </c>
      <c r="BQ43" s="122">
        <f>IFERROR(BP43/BN43,"-")</f>
        <v>1</v>
      </c>
      <c r="BR43" s="123">
        <v>28000</v>
      </c>
      <c r="BS43" s="124">
        <f>IFERROR(BR43/BN43,"-")</f>
        <v>14000</v>
      </c>
      <c r="BT43" s="125">
        <v>1</v>
      </c>
      <c r="BU43" s="125"/>
      <c r="BV43" s="125">
        <v>1</v>
      </c>
      <c r="BW43" s="126">
        <v>2</v>
      </c>
      <c r="BX43" s="127">
        <f>IF(P43=0,"",IF(BW43=0,"",(BW43/P43)))</f>
        <v>0.28571428571429</v>
      </c>
      <c r="BY43" s="128">
        <v>1</v>
      </c>
      <c r="BZ43" s="129">
        <f>IFERROR(BY43/BW43,"-")</f>
        <v>0.5</v>
      </c>
      <c r="CA43" s="130">
        <v>3000</v>
      </c>
      <c r="CB43" s="131">
        <f>IFERROR(CA43/BW43,"-")</f>
        <v>1500</v>
      </c>
      <c r="CC43" s="132">
        <v>1</v>
      </c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3</v>
      </c>
      <c r="CP43" s="141">
        <v>31000</v>
      </c>
      <c r="CQ43" s="141">
        <v>23000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166</v>
      </c>
      <c r="C44" s="203"/>
      <c r="D44" s="203" t="s">
        <v>165</v>
      </c>
      <c r="E44" s="203" t="s">
        <v>93</v>
      </c>
      <c r="F44" s="203" t="s">
        <v>76</v>
      </c>
      <c r="G44" s="203"/>
      <c r="H44" s="90"/>
      <c r="I44" s="90"/>
      <c r="J44" s="188"/>
      <c r="K44" s="81">
        <v>35</v>
      </c>
      <c r="L44" s="81">
        <v>16</v>
      </c>
      <c r="M44" s="81">
        <v>9</v>
      </c>
      <c r="N44" s="91">
        <v>2</v>
      </c>
      <c r="O44" s="92">
        <v>0</v>
      </c>
      <c r="P44" s="93">
        <f>N44+O44</f>
        <v>2</v>
      </c>
      <c r="Q44" s="82">
        <f>IFERROR(P44/M44,"-")</f>
        <v>0.22222222222222</v>
      </c>
      <c r="R44" s="81">
        <v>1</v>
      </c>
      <c r="S44" s="81">
        <v>1</v>
      </c>
      <c r="T44" s="82">
        <f>IFERROR(S44/(O44+P44),"-")</f>
        <v>0.5</v>
      </c>
      <c r="U44" s="182"/>
      <c r="V44" s="84">
        <v>1</v>
      </c>
      <c r="W44" s="82">
        <f>IF(P44=0,"-",V44/P44)</f>
        <v>0.5</v>
      </c>
      <c r="X44" s="186">
        <v>17000</v>
      </c>
      <c r="Y44" s="187">
        <f>IFERROR(X44/P44,"-")</f>
        <v>8500</v>
      </c>
      <c r="Z44" s="187">
        <f>IFERROR(X44/V44,"-")</f>
        <v>17000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0.5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>
        <v>1</v>
      </c>
      <c r="CG44" s="134">
        <f>IF(P44=0,"",IF(CF44=0,"",(CF44/P44)))</f>
        <v>0.5</v>
      </c>
      <c r="CH44" s="135">
        <v>1</v>
      </c>
      <c r="CI44" s="136">
        <f>IFERROR(CH44/CF44,"-")</f>
        <v>1</v>
      </c>
      <c r="CJ44" s="137">
        <v>17000</v>
      </c>
      <c r="CK44" s="138">
        <f>IFERROR(CJ44/CF44,"-")</f>
        <v>17000</v>
      </c>
      <c r="CL44" s="139"/>
      <c r="CM44" s="139"/>
      <c r="CN44" s="139">
        <v>1</v>
      </c>
      <c r="CO44" s="140">
        <v>1</v>
      </c>
      <c r="CP44" s="141">
        <v>17000</v>
      </c>
      <c r="CQ44" s="141">
        <v>17000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0.19285714285714</v>
      </c>
      <c r="B45" s="203" t="s">
        <v>167</v>
      </c>
      <c r="C45" s="203"/>
      <c r="D45" s="203" t="s">
        <v>168</v>
      </c>
      <c r="E45" s="203" t="s">
        <v>169</v>
      </c>
      <c r="F45" s="203" t="s">
        <v>64</v>
      </c>
      <c r="G45" s="203" t="s">
        <v>65</v>
      </c>
      <c r="H45" s="90" t="s">
        <v>170</v>
      </c>
      <c r="I45" s="205" t="s">
        <v>109</v>
      </c>
      <c r="J45" s="188">
        <v>140000</v>
      </c>
      <c r="K45" s="81">
        <v>20</v>
      </c>
      <c r="L45" s="81">
        <v>0</v>
      </c>
      <c r="M45" s="81">
        <v>59</v>
      </c>
      <c r="N45" s="91">
        <v>5</v>
      </c>
      <c r="O45" s="92">
        <v>0</v>
      </c>
      <c r="P45" s="93">
        <f>N45+O45</f>
        <v>5</v>
      </c>
      <c r="Q45" s="82">
        <f>IFERROR(P45/M45,"-")</f>
        <v>0.084745762711864</v>
      </c>
      <c r="R45" s="81">
        <v>0</v>
      </c>
      <c r="S45" s="81">
        <v>2</v>
      </c>
      <c r="T45" s="82">
        <f>IFERROR(S45/(O45+P45),"-")</f>
        <v>0.4</v>
      </c>
      <c r="U45" s="182">
        <f>IFERROR(J45/SUM(P45:P46),"-")</f>
        <v>20000</v>
      </c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>
        <f>SUM(X45:X46)-SUM(J45:J46)</f>
        <v>-113000</v>
      </c>
      <c r="AB45" s="85">
        <f>SUM(X45:X46)/SUM(J45:J46)</f>
        <v>0.19285714285714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0.2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>
        <v>1</v>
      </c>
      <c r="BF45" s="113">
        <f>IF(P45=0,"",IF(BE45=0,"",(BE45/P45)))</f>
        <v>0.2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2</v>
      </c>
      <c r="BO45" s="120">
        <f>IF(P45=0,"",IF(BN45=0,"",(BN45/P45)))</f>
        <v>0.4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>
        <v>1</v>
      </c>
      <c r="CG45" s="134">
        <f>IF(P45=0,"",IF(CF45=0,"",(CF45/P45)))</f>
        <v>0.2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171</v>
      </c>
      <c r="C46" s="203"/>
      <c r="D46" s="203" t="s">
        <v>168</v>
      </c>
      <c r="E46" s="203" t="s">
        <v>169</v>
      </c>
      <c r="F46" s="203" t="s">
        <v>76</v>
      </c>
      <c r="G46" s="203"/>
      <c r="H46" s="90"/>
      <c r="I46" s="90"/>
      <c r="J46" s="188"/>
      <c r="K46" s="81">
        <v>33</v>
      </c>
      <c r="L46" s="81">
        <v>20</v>
      </c>
      <c r="M46" s="81">
        <v>2</v>
      </c>
      <c r="N46" s="91">
        <v>2</v>
      </c>
      <c r="O46" s="92">
        <v>0</v>
      </c>
      <c r="P46" s="93">
        <f>N46+O46</f>
        <v>2</v>
      </c>
      <c r="Q46" s="82">
        <f>IFERROR(P46/M46,"-")</f>
        <v>1</v>
      </c>
      <c r="R46" s="81">
        <v>0</v>
      </c>
      <c r="S46" s="81">
        <v>1</v>
      </c>
      <c r="T46" s="82">
        <f>IFERROR(S46/(O46+P46),"-")</f>
        <v>0.5</v>
      </c>
      <c r="U46" s="182"/>
      <c r="V46" s="84">
        <v>1</v>
      </c>
      <c r="W46" s="82">
        <f>IF(P46=0,"-",V46/P46)</f>
        <v>0.5</v>
      </c>
      <c r="X46" s="186">
        <v>27000</v>
      </c>
      <c r="Y46" s="187">
        <f>IFERROR(X46/P46,"-")</f>
        <v>13500</v>
      </c>
      <c r="Z46" s="187">
        <f>IFERROR(X46/V46,"-")</f>
        <v>27000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0.5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1</v>
      </c>
      <c r="BX46" s="127">
        <f>IF(P46=0,"",IF(BW46=0,"",(BW46/P46)))</f>
        <v>0.5</v>
      </c>
      <c r="BY46" s="128">
        <v>1</v>
      </c>
      <c r="BZ46" s="129">
        <f>IFERROR(BY46/BW46,"-")</f>
        <v>1</v>
      </c>
      <c r="CA46" s="130">
        <v>27000</v>
      </c>
      <c r="CB46" s="131">
        <f>IFERROR(CA46/BW46,"-")</f>
        <v>27000</v>
      </c>
      <c r="CC46" s="132"/>
      <c r="CD46" s="132"/>
      <c r="CE46" s="132">
        <v>1</v>
      </c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27000</v>
      </c>
      <c r="CQ46" s="141">
        <v>27000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0.29285714285714</v>
      </c>
      <c r="B47" s="203" t="s">
        <v>172</v>
      </c>
      <c r="C47" s="203"/>
      <c r="D47" s="203" t="s">
        <v>106</v>
      </c>
      <c r="E47" s="203" t="s">
        <v>173</v>
      </c>
      <c r="F47" s="203" t="s">
        <v>64</v>
      </c>
      <c r="G47" s="203" t="s">
        <v>65</v>
      </c>
      <c r="H47" s="90" t="s">
        <v>170</v>
      </c>
      <c r="I47" s="205" t="s">
        <v>136</v>
      </c>
      <c r="J47" s="188">
        <v>140000</v>
      </c>
      <c r="K47" s="81">
        <v>16</v>
      </c>
      <c r="L47" s="81">
        <v>0</v>
      </c>
      <c r="M47" s="81">
        <v>60</v>
      </c>
      <c r="N47" s="91">
        <v>3</v>
      </c>
      <c r="O47" s="92">
        <v>0</v>
      </c>
      <c r="P47" s="93">
        <f>N47+O47</f>
        <v>3</v>
      </c>
      <c r="Q47" s="82">
        <f>IFERROR(P47/M47,"-")</f>
        <v>0.05</v>
      </c>
      <c r="R47" s="81">
        <v>0</v>
      </c>
      <c r="S47" s="81">
        <v>0</v>
      </c>
      <c r="T47" s="82">
        <f>IFERROR(S47/(O47+P47),"-")</f>
        <v>0</v>
      </c>
      <c r="U47" s="182">
        <f>IFERROR(J47/SUM(P47:P48),"-")</f>
        <v>14000</v>
      </c>
      <c r="V47" s="84">
        <v>1</v>
      </c>
      <c r="W47" s="82">
        <f>IF(P47=0,"-",V47/P47)</f>
        <v>0.33333333333333</v>
      </c>
      <c r="X47" s="186">
        <v>1000</v>
      </c>
      <c r="Y47" s="187">
        <f>IFERROR(X47/P47,"-")</f>
        <v>333.33333333333</v>
      </c>
      <c r="Z47" s="187">
        <f>IFERROR(X47/V47,"-")</f>
        <v>1000</v>
      </c>
      <c r="AA47" s="188">
        <f>SUM(X47:X48)-SUM(J47:J48)</f>
        <v>-99000</v>
      </c>
      <c r="AB47" s="85">
        <f>SUM(X47:X48)/SUM(J47:J48)</f>
        <v>0.29285714285714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0.33333333333333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0.33333333333333</v>
      </c>
      <c r="BY47" s="128">
        <v>1</v>
      </c>
      <c r="BZ47" s="129">
        <f>IFERROR(BY47/BW47,"-")</f>
        <v>1</v>
      </c>
      <c r="CA47" s="130">
        <v>1000</v>
      </c>
      <c r="CB47" s="131">
        <f>IFERROR(CA47/BW47,"-")</f>
        <v>1000</v>
      </c>
      <c r="CC47" s="132">
        <v>1</v>
      </c>
      <c r="CD47" s="132"/>
      <c r="CE47" s="132"/>
      <c r="CF47" s="133">
        <v>1</v>
      </c>
      <c r="CG47" s="134">
        <f>IF(P47=0,"",IF(CF47=0,"",(CF47/P47)))</f>
        <v>0.33333333333333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1</v>
      </c>
      <c r="CP47" s="141">
        <v>1000</v>
      </c>
      <c r="CQ47" s="141">
        <v>1000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174</v>
      </c>
      <c r="C48" s="203"/>
      <c r="D48" s="203" t="s">
        <v>106</v>
      </c>
      <c r="E48" s="203" t="s">
        <v>173</v>
      </c>
      <c r="F48" s="203" t="s">
        <v>76</v>
      </c>
      <c r="G48" s="203"/>
      <c r="H48" s="90"/>
      <c r="I48" s="90"/>
      <c r="J48" s="188"/>
      <c r="K48" s="81">
        <v>36</v>
      </c>
      <c r="L48" s="81">
        <v>19</v>
      </c>
      <c r="M48" s="81">
        <v>3</v>
      </c>
      <c r="N48" s="91">
        <v>7</v>
      </c>
      <c r="O48" s="92">
        <v>0</v>
      </c>
      <c r="P48" s="93">
        <f>N48+O48</f>
        <v>7</v>
      </c>
      <c r="Q48" s="82">
        <f>IFERROR(P48/M48,"-")</f>
        <v>2.3333333333333</v>
      </c>
      <c r="R48" s="81">
        <v>1</v>
      </c>
      <c r="S48" s="81">
        <v>4</v>
      </c>
      <c r="T48" s="82">
        <f>IFERROR(S48/(O48+P48),"-")</f>
        <v>0.57142857142857</v>
      </c>
      <c r="U48" s="182"/>
      <c r="V48" s="84">
        <v>2</v>
      </c>
      <c r="W48" s="82">
        <f>IF(P48=0,"-",V48/P48)</f>
        <v>0.28571428571429</v>
      </c>
      <c r="X48" s="186">
        <v>40000</v>
      </c>
      <c r="Y48" s="187">
        <f>IFERROR(X48/P48,"-")</f>
        <v>5714.2857142857</v>
      </c>
      <c r="Z48" s="187">
        <f>IFERROR(X48/V48,"-")</f>
        <v>20000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0.28571428571429</v>
      </c>
      <c r="BP48" s="121">
        <v>1</v>
      </c>
      <c r="BQ48" s="122">
        <f>IFERROR(BP48/BN48,"-")</f>
        <v>0.5</v>
      </c>
      <c r="BR48" s="123">
        <v>20000</v>
      </c>
      <c r="BS48" s="124">
        <f>IFERROR(BR48/BN48,"-")</f>
        <v>10000</v>
      </c>
      <c r="BT48" s="125"/>
      <c r="BU48" s="125">
        <v>1</v>
      </c>
      <c r="BV48" s="125"/>
      <c r="BW48" s="126">
        <v>2</v>
      </c>
      <c r="BX48" s="127">
        <f>IF(P48=0,"",IF(BW48=0,"",(BW48/P48)))</f>
        <v>0.28571428571429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>
        <v>3</v>
      </c>
      <c r="CG48" s="134">
        <f>IF(P48=0,"",IF(CF48=0,"",(CF48/P48)))</f>
        <v>0.42857142857143</v>
      </c>
      <c r="CH48" s="135">
        <v>1</v>
      </c>
      <c r="CI48" s="136">
        <f>IFERROR(CH48/CF48,"-")</f>
        <v>0.33333333333333</v>
      </c>
      <c r="CJ48" s="137">
        <v>20000</v>
      </c>
      <c r="CK48" s="138">
        <f>IFERROR(CJ48/CF48,"-")</f>
        <v>6666.6666666667</v>
      </c>
      <c r="CL48" s="139"/>
      <c r="CM48" s="139"/>
      <c r="CN48" s="139">
        <v>1</v>
      </c>
      <c r="CO48" s="140">
        <v>2</v>
      </c>
      <c r="CP48" s="141">
        <v>40000</v>
      </c>
      <c r="CQ48" s="141">
        <v>20000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 t="str">
        <f>AB49</f>
        <v>0</v>
      </c>
      <c r="B49" s="203" t="s">
        <v>175</v>
      </c>
      <c r="C49" s="203"/>
      <c r="D49" s="203"/>
      <c r="E49" s="203"/>
      <c r="F49" s="203" t="s">
        <v>64</v>
      </c>
      <c r="G49" s="203" t="s">
        <v>176</v>
      </c>
      <c r="H49" s="90" t="s">
        <v>177</v>
      </c>
      <c r="I49" s="205" t="s">
        <v>109</v>
      </c>
      <c r="J49" s="188">
        <v>0</v>
      </c>
      <c r="K49" s="81">
        <v>11</v>
      </c>
      <c r="L49" s="81">
        <v>0</v>
      </c>
      <c r="M49" s="81">
        <v>41</v>
      </c>
      <c r="N49" s="91">
        <v>4</v>
      </c>
      <c r="O49" s="92">
        <v>0</v>
      </c>
      <c r="P49" s="93">
        <f>N49+O49</f>
        <v>4</v>
      </c>
      <c r="Q49" s="82">
        <f>IFERROR(P49/M49,"-")</f>
        <v>0.097560975609756</v>
      </c>
      <c r="R49" s="81">
        <v>0</v>
      </c>
      <c r="S49" s="81">
        <v>1</v>
      </c>
      <c r="T49" s="82">
        <f>IFERROR(S49/(O49+P49),"-")</f>
        <v>0.25</v>
      </c>
      <c r="U49" s="182">
        <f>IFERROR(J49/SUM(P49:P50),"-")</f>
        <v>0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SUM(X49:X50)-SUM(J49:J50)</f>
        <v>0</v>
      </c>
      <c r="AB49" s="85" t="str">
        <f>SUM(X49:X50)/SUM(J49:J50)</f>
        <v>0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2</v>
      </c>
      <c r="BX49" s="127">
        <f>IF(P49=0,"",IF(BW49=0,"",(BW49/P49)))</f>
        <v>0.5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178</v>
      </c>
      <c r="C50" s="203"/>
      <c r="D50" s="203"/>
      <c r="E50" s="203"/>
      <c r="F50" s="203" t="s">
        <v>76</v>
      </c>
      <c r="G50" s="203"/>
      <c r="H50" s="90"/>
      <c r="I50" s="90"/>
      <c r="J50" s="188"/>
      <c r="K50" s="81">
        <v>6</v>
      </c>
      <c r="L50" s="81">
        <v>6</v>
      </c>
      <c r="M50" s="81">
        <v>3</v>
      </c>
      <c r="N50" s="91">
        <v>0</v>
      </c>
      <c r="O50" s="92">
        <v>0</v>
      </c>
      <c r="P50" s="93">
        <f>N50+O50</f>
        <v>0</v>
      </c>
      <c r="Q50" s="82">
        <f>IFERROR(P50/M50,"-")</f>
        <v>0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30"/>
      <c r="B51" s="87"/>
      <c r="C51" s="88"/>
      <c r="D51" s="88"/>
      <c r="E51" s="88"/>
      <c r="F51" s="89"/>
      <c r="G51" s="90"/>
      <c r="H51" s="90"/>
      <c r="I51" s="90"/>
      <c r="J51" s="192"/>
      <c r="K51" s="34"/>
      <c r="L51" s="34"/>
      <c r="M51" s="31"/>
      <c r="N51" s="23"/>
      <c r="O51" s="23"/>
      <c r="P51" s="23"/>
      <c r="Q51" s="33"/>
      <c r="R51" s="32"/>
      <c r="S51" s="23"/>
      <c r="T51" s="32"/>
      <c r="U51" s="183"/>
      <c r="V51" s="25"/>
      <c r="W51" s="25"/>
      <c r="X51" s="189"/>
      <c r="Y51" s="189"/>
      <c r="Z51" s="189"/>
      <c r="AA51" s="189"/>
      <c r="AB51" s="33"/>
      <c r="AC51" s="59"/>
      <c r="AD51" s="63"/>
      <c r="AE51" s="64"/>
      <c r="AF51" s="63"/>
      <c r="AG51" s="67"/>
      <c r="AH51" s="68"/>
      <c r="AI51" s="69"/>
      <c r="AJ51" s="70"/>
      <c r="AK51" s="70"/>
      <c r="AL51" s="70"/>
      <c r="AM51" s="63"/>
      <c r="AN51" s="64"/>
      <c r="AO51" s="63"/>
      <c r="AP51" s="67"/>
      <c r="AQ51" s="68"/>
      <c r="AR51" s="69"/>
      <c r="AS51" s="70"/>
      <c r="AT51" s="70"/>
      <c r="AU51" s="70"/>
      <c r="AV51" s="63"/>
      <c r="AW51" s="64"/>
      <c r="AX51" s="63"/>
      <c r="AY51" s="67"/>
      <c r="AZ51" s="68"/>
      <c r="BA51" s="69"/>
      <c r="BB51" s="70"/>
      <c r="BC51" s="70"/>
      <c r="BD51" s="70"/>
      <c r="BE51" s="63"/>
      <c r="BF51" s="64"/>
      <c r="BG51" s="63"/>
      <c r="BH51" s="67"/>
      <c r="BI51" s="68"/>
      <c r="BJ51" s="69"/>
      <c r="BK51" s="70"/>
      <c r="BL51" s="70"/>
      <c r="BM51" s="70"/>
      <c r="BN51" s="65"/>
      <c r="BO51" s="66"/>
      <c r="BP51" s="63"/>
      <c r="BQ51" s="67"/>
      <c r="BR51" s="68"/>
      <c r="BS51" s="69"/>
      <c r="BT51" s="70"/>
      <c r="BU51" s="70"/>
      <c r="BV51" s="70"/>
      <c r="BW51" s="65"/>
      <c r="BX51" s="66"/>
      <c r="BY51" s="63"/>
      <c r="BZ51" s="67"/>
      <c r="CA51" s="68"/>
      <c r="CB51" s="69"/>
      <c r="CC51" s="70"/>
      <c r="CD51" s="70"/>
      <c r="CE51" s="70"/>
      <c r="CF51" s="65"/>
      <c r="CG51" s="66"/>
      <c r="CH51" s="63"/>
      <c r="CI51" s="67"/>
      <c r="CJ51" s="68"/>
      <c r="CK51" s="69"/>
      <c r="CL51" s="70"/>
      <c r="CM51" s="70"/>
      <c r="CN51" s="70"/>
      <c r="CO51" s="71"/>
      <c r="CP51" s="68"/>
      <c r="CQ51" s="68"/>
      <c r="CR51" s="68"/>
      <c r="CS51" s="72"/>
    </row>
    <row r="52" spans="1:98">
      <c r="A52" s="30"/>
      <c r="B52" s="37"/>
      <c r="C52" s="21"/>
      <c r="D52" s="21"/>
      <c r="E52" s="21"/>
      <c r="F52" s="22"/>
      <c r="G52" s="36"/>
      <c r="H52" s="36"/>
      <c r="I52" s="75"/>
      <c r="J52" s="193"/>
      <c r="K52" s="34"/>
      <c r="L52" s="34"/>
      <c r="M52" s="31"/>
      <c r="N52" s="23"/>
      <c r="O52" s="23"/>
      <c r="P52" s="23"/>
      <c r="Q52" s="33"/>
      <c r="R52" s="32"/>
      <c r="S52" s="23"/>
      <c r="T52" s="32"/>
      <c r="U52" s="183"/>
      <c r="V52" s="25"/>
      <c r="W52" s="25"/>
      <c r="X52" s="189"/>
      <c r="Y52" s="189"/>
      <c r="Z52" s="189"/>
      <c r="AA52" s="189"/>
      <c r="AB52" s="33"/>
      <c r="AC52" s="61"/>
      <c r="AD52" s="63"/>
      <c r="AE52" s="64"/>
      <c r="AF52" s="63"/>
      <c r="AG52" s="67"/>
      <c r="AH52" s="68"/>
      <c r="AI52" s="69"/>
      <c r="AJ52" s="70"/>
      <c r="AK52" s="70"/>
      <c r="AL52" s="70"/>
      <c r="AM52" s="63"/>
      <c r="AN52" s="64"/>
      <c r="AO52" s="63"/>
      <c r="AP52" s="67"/>
      <c r="AQ52" s="68"/>
      <c r="AR52" s="69"/>
      <c r="AS52" s="70"/>
      <c r="AT52" s="70"/>
      <c r="AU52" s="70"/>
      <c r="AV52" s="63"/>
      <c r="AW52" s="64"/>
      <c r="AX52" s="63"/>
      <c r="AY52" s="67"/>
      <c r="AZ52" s="68"/>
      <c r="BA52" s="69"/>
      <c r="BB52" s="70"/>
      <c r="BC52" s="70"/>
      <c r="BD52" s="70"/>
      <c r="BE52" s="63"/>
      <c r="BF52" s="64"/>
      <c r="BG52" s="63"/>
      <c r="BH52" s="67"/>
      <c r="BI52" s="68"/>
      <c r="BJ52" s="69"/>
      <c r="BK52" s="70"/>
      <c r="BL52" s="70"/>
      <c r="BM52" s="70"/>
      <c r="BN52" s="65"/>
      <c r="BO52" s="66"/>
      <c r="BP52" s="63"/>
      <c r="BQ52" s="67"/>
      <c r="BR52" s="68"/>
      <c r="BS52" s="69"/>
      <c r="BT52" s="70"/>
      <c r="BU52" s="70"/>
      <c r="BV52" s="70"/>
      <c r="BW52" s="65"/>
      <c r="BX52" s="66"/>
      <c r="BY52" s="63"/>
      <c r="BZ52" s="67"/>
      <c r="CA52" s="68"/>
      <c r="CB52" s="69"/>
      <c r="CC52" s="70"/>
      <c r="CD52" s="70"/>
      <c r="CE52" s="70"/>
      <c r="CF52" s="65"/>
      <c r="CG52" s="66"/>
      <c r="CH52" s="63"/>
      <c r="CI52" s="67"/>
      <c r="CJ52" s="68"/>
      <c r="CK52" s="69"/>
      <c r="CL52" s="70"/>
      <c r="CM52" s="70"/>
      <c r="CN52" s="70"/>
      <c r="CO52" s="71"/>
      <c r="CP52" s="68"/>
      <c r="CQ52" s="68"/>
      <c r="CR52" s="68"/>
      <c r="CS52" s="72"/>
    </row>
    <row r="53" spans="1:98">
      <c r="A53" s="19">
        <f>AB53</f>
        <v>1.0783410138249</v>
      </c>
      <c r="B53" s="39"/>
      <c r="C53" s="39"/>
      <c r="D53" s="39"/>
      <c r="E53" s="39"/>
      <c r="F53" s="39"/>
      <c r="G53" s="40" t="s">
        <v>179</v>
      </c>
      <c r="H53" s="40"/>
      <c r="I53" s="40"/>
      <c r="J53" s="190">
        <f>SUM(J6:J52)</f>
        <v>2170000</v>
      </c>
      <c r="K53" s="41">
        <f>SUM(K6:K52)</f>
        <v>1203</v>
      </c>
      <c r="L53" s="41">
        <f>SUM(L6:L52)</f>
        <v>408</v>
      </c>
      <c r="M53" s="41">
        <f>SUM(M6:M52)</f>
        <v>1948</v>
      </c>
      <c r="N53" s="41">
        <f>SUM(N6:N52)</f>
        <v>234</v>
      </c>
      <c r="O53" s="41">
        <f>SUM(O6:O52)</f>
        <v>1</v>
      </c>
      <c r="P53" s="41">
        <f>SUM(P6:P52)</f>
        <v>235</v>
      </c>
      <c r="Q53" s="42">
        <f>IFERROR(P53/M53,"-")</f>
        <v>0.12063655030801</v>
      </c>
      <c r="R53" s="78">
        <f>SUM(R6:R52)</f>
        <v>33</v>
      </c>
      <c r="S53" s="78">
        <f>SUM(S6:S52)</f>
        <v>78</v>
      </c>
      <c r="T53" s="42">
        <f>IFERROR(R53/P53,"-")</f>
        <v>0.14042553191489</v>
      </c>
      <c r="U53" s="184">
        <f>IFERROR(J53/P53,"-")</f>
        <v>9234.0425531915</v>
      </c>
      <c r="V53" s="44">
        <f>SUM(V6:V52)</f>
        <v>66</v>
      </c>
      <c r="W53" s="42">
        <f>IFERROR(V53/P53,"-")</f>
        <v>0.28085106382979</v>
      </c>
      <c r="X53" s="190">
        <f>SUM(X6:X52)</f>
        <v>2340000</v>
      </c>
      <c r="Y53" s="190">
        <f>IFERROR(X53/P53,"-")</f>
        <v>9957.4468085106</v>
      </c>
      <c r="Z53" s="190">
        <f>IFERROR(X53/V53,"-")</f>
        <v>35454.545454545</v>
      </c>
      <c r="AA53" s="190">
        <f>X53-J53</f>
        <v>170000</v>
      </c>
      <c r="AB53" s="47">
        <f>X53/J53</f>
        <v>1.0783410138249</v>
      </c>
      <c r="AC53" s="60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20"/>
    <mergeCell ref="J11:J20"/>
    <mergeCell ref="U11:U20"/>
    <mergeCell ref="AA11:AA20"/>
    <mergeCell ref="AB11:AB20"/>
    <mergeCell ref="A21:A34"/>
    <mergeCell ref="J21:J34"/>
    <mergeCell ref="U21:U34"/>
    <mergeCell ref="AA21:AA34"/>
    <mergeCell ref="AB21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180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0.010909090909091</v>
      </c>
      <c r="B6" s="203" t="s">
        <v>181</v>
      </c>
      <c r="C6" s="203" t="s">
        <v>182</v>
      </c>
      <c r="D6" s="203" t="s">
        <v>183</v>
      </c>
      <c r="E6" s="203" t="s">
        <v>63</v>
      </c>
      <c r="F6" s="203" t="s">
        <v>64</v>
      </c>
      <c r="G6" s="203" t="s">
        <v>184</v>
      </c>
      <c r="H6" s="90" t="s">
        <v>185</v>
      </c>
      <c r="I6" s="90" t="s">
        <v>186</v>
      </c>
      <c r="J6" s="188">
        <v>275000</v>
      </c>
      <c r="K6" s="81">
        <v>9</v>
      </c>
      <c r="L6" s="81">
        <v>0</v>
      </c>
      <c r="M6" s="81">
        <v>71</v>
      </c>
      <c r="N6" s="91">
        <v>5</v>
      </c>
      <c r="O6" s="92">
        <v>0</v>
      </c>
      <c r="P6" s="93">
        <f>N6+O6</f>
        <v>5</v>
      </c>
      <c r="Q6" s="82">
        <f>IFERROR(P6/M6,"-")</f>
        <v>0.070422535211268</v>
      </c>
      <c r="R6" s="81">
        <v>0</v>
      </c>
      <c r="S6" s="81">
        <v>2</v>
      </c>
      <c r="T6" s="82">
        <f>IFERROR(S6/(O6+P6),"-")</f>
        <v>0.4</v>
      </c>
      <c r="U6" s="182">
        <f>IFERROR(J6/SUM(P6:P7),"-")</f>
        <v>27500</v>
      </c>
      <c r="V6" s="84">
        <v>2</v>
      </c>
      <c r="W6" s="82">
        <f>IF(P6=0,"-",V6/P6)</f>
        <v>0.4</v>
      </c>
      <c r="X6" s="186">
        <v>3000</v>
      </c>
      <c r="Y6" s="187">
        <f>IFERROR(X6/P6,"-")</f>
        <v>600</v>
      </c>
      <c r="Z6" s="187">
        <f>IFERROR(X6/V6,"-")</f>
        <v>1500</v>
      </c>
      <c r="AA6" s="188">
        <f>SUM(X6:X7)-SUM(J6:J7)</f>
        <v>-272000</v>
      </c>
      <c r="AB6" s="85">
        <f>SUM(X6:X7)/SUM(J6:J7)</f>
        <v>0.010909090909091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0.4</v>
      </c>
      <c r="BP6" s="121">
        <v>1</v>
      </c>
      <c r="BQ6" s="122">
        <f>IFERROR(BP6/BN6,"-")</f>
        <v>0.5</v>
      </c>
      <c r="BR6" s="123">
        <v>1000</v>
      </c>
      <c r="BS6" s="124">
        <f>IFERROR(BR6/BN6,"-")</f>
        <v>500</v>
      </c>
      <c r="BT6" s="125">
        <v>1</v>
      </c>
      <c r="BU6" s="125"/>
      <c r="BV6" s="125"/>
      <c r="BW6" s="126">
        <v>2</v>
      </c>
      <c r="BX6" s="127">
        <f>IF(P6=0,"",IF(BW6=0,"",(BW6/P6)))</f>
        <v>0.4</v>
      </c>
      <c r="BY6" s="128">
        <v>1</v>
      </c>
      <c r="BZ6" s="129">
        <f>IFERROR(BY6/BW6,"-")</f>
        <v>0.5</v>
      </c>
      <c r="CA6" s="130">
        <v>2000</v>
      </c>
      <c r="CB6" s="131">
        <f>IFERROR(CA6/BW6,"-")</f>
        <v>1000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3000</v>
      </c>
      <c r="CQ6" s="141">
        <v>2000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187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33</v>
      </c>
      <c r="L7" s="81">
        <v>14</v>
      </c>
      <c r="M7" s="81">
        <v>26</v>
      </c>
      <c r="N7" s="91">
        <v>5</v>
      </c>
      <c r="O7" s="92">
        <v>0</v>
      </c>
      <c r="P7" s="93">
        <f>N7+O7</f>
        <v>5</v>
      </c>
      <c r="Q7" s="82">
        <f>IFERROR(P7/M7,"-")</f>
        <v>0.19230769230769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0.010909090909091</v>
      </c>
      <c r="B10" s="39"/>
      <c r="C10" s="39"/>
      <c r="D10" s="39"/>
      <c r="E10" s="39"/>
      <c r="F10" s="39"/>
      <c r="G10" s="40" t="s">
        <v>188</v>
      </c>
      <c r="H10" s="40"/>
      <c r="I10" s="40"/>
      <c r="J10" s="190">
        <f>SUM(J6:J9)</f>
        <v>275000</v>
      </c>
      <c r="K10" s="41">
        <f>SUM(K6:K9)</f>
        <v>42</v>
      </c>
      <c r="L10" s="41">
        <f>SUM(L6:L9)</f>
        <v>14</v>
      </c>
      <c r="M10" s="41">
        <f>SUM(M6:M9)</f>
        <v>97</v>
      </c>
      <c r="N10" s="41">
        <f>SUM(N6:N9)</f>
        <v>10</v>
      </c>
      <c r="O10" s="41">
        <f>SUM(O6:O9)</f>
        <v>0</v>
      </c>
      <c r="P10" s="41">
        <f>SUM(P6:P9)</f>
        <v>10</v>
      </c>
      <c r="Q10" s="42">
        <f>IFERROR(P10/M10,"-")</f>
        <v>0.10309278350515</v>
      </c>
      <c r="R10" s="78">
        <f>SUM(R6:R9)</f>
        <v>1</v>
      </c>
      <c r="S10" s="78">
        <f>SUM(S6:S9)</f>
        <v>2</v>
      </c>
      <c r="T10" s="42">
        <f>IFERROR(R10/P10,"-")</f>
        <v>0.1</v>
      </c>
      <c r="U10" s="184">
        <f>IFERROR(J10/P10,"-")</f>
        <v>27500</v>
      </c>
      <c r="V10" s="44">
        <f>SUM(V6:V9)</f>
        <v>2</v>
      </c>
      <c r="W10" s="42">
        <f>IFERROR(V10/P10,"-")</f>
        <v>0.2</v>
      </c>
      <c r="X10" s="190">
        <f>SUM(X6:X9)</f>
        <v>3000</v>
      </c>
      <c r="Y10" s="190">
        <f>IFERROR(X10/P10,"-")</f>
        <v>300</v>
      </c>
      <c r="Z10" s="190">
        <f>IFERROR(X10/V10,"-")</f>
        <v>1500</v>
      </c>
      <c r="AA10" s="190">
        <f>X10-J10</f>
        <v>-272000</v>
      </c>
      <c r="AB10" s="47">
        <f>X10/J10</f>
        <v>0.010909090909091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