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<sst xmlns="http://schemas.openxmlformats.org/spreadsheetml/2006/main" uniqueCount="156">
  <si>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</si>
  <si>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</si>
  <si>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</si>
  <si>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</si>
  <si>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</si>
  <si>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</si>
  <si>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</si>
  <si>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</si>
  <si>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</si>
  <si>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</si>
  <si>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</si>
  <si>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</si>
  <si>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</si>
  <si>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</si>
  <si>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</si>
  <si>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</si>
  <si>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</si>
  <si>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</si>
  <si>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</si>
  <si>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</si>
  <si>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</si>
  <si>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</si>
  <si>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</si>
  <si>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</si>
  <si>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</si>
  <si>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</si>
  <si>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りんご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</si>
  <si>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</si>
  <si>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</si>
  <si>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</si>
  <si>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</si>
  <si>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</si>
  <si>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</si>
  <si>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</si>
  <si>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</si>
  <si>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</si>
  <si>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</si>
  <si>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</si>
  <si>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</si>
  <si>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</si>
  <si>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</si>
  <si>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</si>
  <si>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</si>
  <si>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</si>
  <si>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</si>
  <si>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</si>
  <si>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</si>
  <si>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</si>
  <si>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</si>
  <si>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</si>
  <si>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</si>
  <si>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</si>
  <si>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</si>
  <si>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</si>
  <si>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</si>
  <si>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</si>
  <si>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</si>
  <si>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</si>
  <si>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</si>
  <si>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</si>
  <si>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</si>
  <si>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ks683</t>
  </si>
  <si>
    <t>①求人版（栗山絵麻）</t>
  </si>
  <si>
    <t>①新人熟女が大勢登録！？今がチャンスだ！急げ急げ！</t>
  </si>
  <si>
    <t>TOP</t>
  </si>
  <si>
    <t>スポニチ関西</t>
  </si>
  <si>
    <t>半2段つかみ20段保証</t>
  </si>
  <si>
    <t>20段保証</t>
  </si>
  <si>
    <t>ks684</t>
  </si>
  <si>
    <t>空電</t>
  </si>
  <si>
    <t>ks685</t>
  </si>
  <si>
    <t>②再婚&amp;理解者版（栗山絵麻）</t>
  </si>
  <si>
    <t>②再婚&amp;理解者</t>
  </si>
  <si>
    <t>ks686</t>
  </si>
  <si>
    <t>ks687</t>
  </si>
  <si>
    <t>③大正版（栗山絵麻）</t>
  </si>
  <si>
    <t>③50〜70代男性限定熟女好きな男性募集中</t>
  </si>
  <si>
    <t>ks688</t>
  </si>
  <si>
    <t>ks689</t>
  </si>
  <si>
    <t>④興奮版（栗山絵麻）</t>
  </si>
  <si>
    <t>④学生いませんギャルもいません熟女熟女熟女熟女</t>
  </si>
  <si>
    <t>ks690</t>
  </si>
  <si>
    <t>ks691</t>
  </si>
  <si>
    <t>旧デイリー風（栗山絵麻）</t>
  </si>
  <si>
    <t>新人熟女が大勢登録！？今がチャンスだ！急げ急げ！</t>
  </si>
  <si>
    <t>東スポ 8回セット</t>
  </si>
  <si>
    <t>全2段金土</t>
  </si>
  <si>
    <t>3/1～</t>
  </si>
  <si>
    <t>ks692</t>
  </si>
  <si>
    <t>ks693</t>
  </si>
  <si>
    <t>デリヘル版3（栗山絵麻）</t>
  </si>
  <si>
    <t>出会い求人</t>
  </si>
  <si>
    <t>ks694</t>
  </si>
  <si>
    <t>ks695</t>
  </si>
  <si>
    <t>求人風（栗山絵麻）</t>
  </si>
  <si>
    <t>70歳までの出会いリクルート</t>
  </si>
  <si>
    <t>ks696</t>
  </si>
  <si>
    <t>ks697</t>
  </si>
  <si>
    <t>①大正版（栗山絵麻）</t>
  </si>
  <si>
    <t>202「まるで異世界。おじさんが美熟女からモテモテ」</t>
  </si>
  <si>
    <t>ニッカン西部</t>
  </si>
  <si>
    <t>1～10日</t>
  </si>
  <si>
    <t>ks698</t>
  </si>
  <si>
    <t>ks699</t>
  </si>
  <si>
    <t>②旧デイリー風（栗山絵麻）</t>
  </si>
  <si>
    <t>203「女性人数限界突破！本当に男性が足りなくて困ってます。50歳以上の方は是非！」</t>
  </si>
  <si>
    <t>11～20日</t>
  </si>
  <si>
    <t>ks700</t>
  </si>
  <si>
    <t>ks701</t>
  </si>
  <si>
    <t>③No1誤解版（栗山絵麻）</t>
  </si>
  <si>
    <t>204「ダメ男に朗報！世話好き熟女がアツい出会い希望」</t>
  </si>
  <si>
    <t>21～31日</t>
  </si>
  <si>
    <t>ks702</t>
  </si>
  <si>
    <t>ks703</t>
  </si>
  <si>
    <t>デリヘル版2（栗山絵麻）</t>
  </si>
  <si>
    <t>50代の女性と出会えるサイト登場</t>
  </si>
  <si>
    <t>スポニチ関東</t>
  </si>
  <si>
    <t>全5段</t>
  </si>
  <si>
    <t>3月21日(月)</t>
  </si>
  <si>
    <t>ks704</t>
  </si>
  <si>
    <t>ks705</t>
  </si>
  <si>
    <t>ks706</t>
  </si>
  <si>
    <t>ks707</t>
  </si>
  <si>
    <t>右女9（栗山絵麻）</t>
  </si>
  <si>
    <t>学生いませんギャルもいません熟女熟女熟女熟女</t>
  </si>
  <si>
    <t>サンスポ関東</t>
  </si>
  <si>
    <t>1C終面全5段</t>
  </si>
  <si>
    <t>3月12日(土)</t>
  </si>
  <si>
    <t>ks708</t>
  </si>
  <si>
    <t>ks709</t>
  </si>
  <si>
    <t>サンスポ関西</t>
  </si>
  <si>
    <t>3月19日(土)</t>
  </si>
  <si>
    <t>ks710</t>
  </si>
  <si>
    <t>ks711</t>
  </si>
  <si>
    <t>DVDパッケージ＿ストーリー版（栗山絵麻）</t>
  </si>
  <si>
    <t>従順な美熟女と出会う(私をペットにして)</t>
  </si>
  <si>
    <t>デイリースポーツ関西</t>
  </si>
  <si>
    <t>4C終面全5段</t>
  </si>
  <si>
    <t>3月13日(日)</t>
  </si>
  <si>
    <t>ks712</t>
  </si>
  <si>
    <t>新聞 TOTAL</t>
  </si>
  <si>
    <t>●雑誌 広告</t>
  </si>
  <si>
    <t>rz057</t>
  </si>
  <si>
    <t>日本ジャーナル出版</t>
  </si>
  <si>
    <t>（栗山絵麻）</t>
  </si>
  <si>
    <t>週刊実話</t>
  </si>
  <si>
    <t>表4</t>
  </si>
  <si>
    <t>3月31日(木)</t>
  </si>
  <si>
    <t>rz058</t>
  </si>
  <si>
    <t>rz059</t>
  </si>
  <si>
    <t>ぶんか社</t>
  </si>
  <si>
    <t>レトロ版（栗山絵麻）</t>
  </si>
  <si>
    <t>EX MAX</t>
  </si>
  <si>
    <t>3月26日(土)</t>
  </si>
  <si>
    <t>rz060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</si>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</sst>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30</v>
      </c>
      <c r="D6" s="195">
        <v>1790000</v>
      </c>
      <c r="E6" s="81">
        <v>1103</v>
      </c>
      <c r="F6" s="81">
        <v>361</v>
      </c>
      <c r="G6" s="81">
        <v>1480</v>
      </c>
      <c r="H6" s="91">
        <v>167</v>
      </c>
      <c r="I6" s="92">
        <v>1</v>
      </c>
      <c r="J6" s="145">
        <f>H6+I6</f>
        <v>168</v>
      </c>
      <c r="K6" s="82">
        <f>IFERROR(J6/G6,"-")</f>
        <v>0.11351351351351</v>
      </c>
      <c r="L6" s="81">
        <v>14</v>
      </c>
      <c r="M6" s="81">
        <v>68</v>
      </c>
      <c r="N6" s="82">
        <f>IFERROR(L6/J6,"-")</f>
        <v>0.083333333333333</v>
      </c>
      <c r="O6" s="83">
        <f>IFERROR(D6/J6,"-")</f>
        <v>10654.761904762</v>
      </c>
      <c r="P6" s="84">
        <v>50</v>
      </c>
      <c r="Q6" s="82">
        <f>IFERROR(P6/J6,"-")</f>
        <v>0.29761904761905</v>
      </c>
      <c r="R6" s="200">
        <v>1853500</v>
      </c>
      <c r="S6" s="201">
        <f>IFERROR(R6/J6,"-")</f>
        <v>11032.738095238</v>
      </c>
      <c r="T6" s="201">
        <f>IFERROR(R6/P6,"-")</f>
        <v>37070</v>
      </c>
      <c r="U6" s="195">
        <f>IFERROR(R6-D6,"-")</f>
        <v>63500</v>
      </c>
      <c r="V6" s="85">
        <f>R6/D6</f>
        <v>1.0354748603352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450000</v>
      </c>
      <c r="E7" s="81">
        <v>375</v>
      </c>
      <c r="F7" s="81">
        <v>104</v>
      </c>
      <c r="G7" s="81">
        <v>333</v>
      </c>
      <c r="H7" s="91">
        <v>53</v>
      </c>
      <c r="I7" s="92">
        <v>0</v>
      </c>
      <c r="J7" s="145">
        <f>H7+I7</f>
        <v>53</v>
      </c>
      <c r="K7" s="82">
        <f>IFERROR(J7/G7,"-")</f>
        <v>0.15915915915916</v>
      </c>
      <c r="L7" s="81">
        <v>7</v>
      </c>
      <c r="M7" s="81">
        <v>15</v>
      </c>
      <c r="N7" s="82">
        <f>IFERROR(L7/J7,"-")</f>
        <v>0.13207547169811</v>
      </c>
      <c r="O7" s="83">
        <f>IFERROR(D7/J7,"-")</f>
        <v>8490.5660377358</v>
      </c>
      <c r="P7" s="84">
        <v>10</v>
      </c>
      <c r="Q7" s="82">
        <f>IFERROR(P7/J7,"-")</f>
        <v>0.18867924528302</v>
      </c>
      <c r="R7" s="200">
        <v>596000</v>
      </c>
      <c r="S7" s="201">
        <f>IFERROR(R7/J7,"-")</f>
        <v>11245.283018868</v>
      </c>
      <c r="T7" s="201">
        <f>IFERROR(R7/P7,"-")</f>
        <v>59600</v>
      </c>
      <c r="U7" s="195">
        <f>IFERROR(R7-D7,"-")</f>
        <v>146000</v>
      </c>
      <c r="V7" s="85">
        <f>R7/D7</f>
        <v>1.3244444444444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2240000</v>
      </c>
      <c r="E10" s="41">
        <f>SUM(E6:E8)</f>
        <v>1478</v>
      </c>
      <c r="F10" s="41">
        <f>SUM(F6:F8)</f>
        <v>465</v>
      </c>
      <c r="G10" s="41">
        <f>SUM(G6:G8)</f>
        <v>1813</v>
      </c>
      <c r="H10" s="41">
        <f>SUM(H6:H8)</f>
        <v>220</v>
      </c>
      <c r="I10" s="41">
        <f>SUM(I6:I8)</f>
        <v>1</v>
      </c>
      <c r="J10" s="41">
        <f>SUM(J6:J8)</f>
        <v>221</v>
      </c>
      <c r="K10" s="42">
        <f>IFERROR(J10/G10,"-")</f>
        <v>0.12189740761169</v>
      </c>
      <c r="L10" s="78">
        <f>SUM(L6:L8)</f>
        <v>21</v>
      </c>
      <c r="M10" s="78">
        <f>SUM(M6:M8)</f>
        <v>83</v>
      </c>
      <c r="N10" s="42">
        <f>IFERROR(L10/J10,"-")</f>
        <v>0.095022624434389</v>
      </c>
      <c r="O10" s="43">
        <f>IFERROR(D10/J10,"-")</f>
        <v>10135.746606335</v>
      </c>
      <c r="P10" s="44">
        <f>SUM(P6:P8)</f>
        <v>60</v>
      </c>
      <c r="Q10" s="42">
        <f>IFERROR(P10/J10,"-")</f>
        <v>0.27149321266968</v>
      </c>
      <c r="R10" s="45">
        <f>SUM(R6:R8)</f>
        <v>2449500</v>
      </c>
      <c r="S10" s="45">
        <f>IFERROR(R10/J10,"-")</f>
        <v>11083.71040724</v>
      </c>
      <c r="T10" s="45">
        <f>IFERROR(R10/P10,"-")</f>
        <v>40825</v>
      </c>
      <c r="U10" s="46">
        <f>SUM(U6:U8)</f>
        <v>209500</v>
      </c>
      <c r="V10" s="47">
        <f>IFERROR(R10/D10,"-")</f>
        <v>1.0935267857143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2.0325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400000</v>
      </c>
      <c r="K6" s="81">
        <v>12</v>
      </c>
      <c r="L6" s="81">
        <v>0</v>
      </c>
      <c r="M6" s="81">
        <v>102</v>
      </c>
      <c r="N6" s="91">
        <v>5</v>
      </c>
      <c r="O6" s="92">
        <v>0</v>
      </c>
      <c r="P6" s="93">
        <f>N6+O6</f>
        <v>5</v>
      </c>
      <c r="Q6" s="82">
        <f>IFERROR(P6/M6,"-")</f>
        <v>0.049019607843137</v>
      </c>
      <c r="R6" s="81">
        <v>1</v>
      </c>
      <c r="S6" s="81">
        <v>3</v>
      </c>
      <c r="T6" s="82">
        <f>IFERROR(S6/(O6+P6),"-")</f>
        <v>0.6</v>
      </c>
      <c r="U6" s="182">
        <f>IFERROR(J6/SUM(P6:P13),"-")</f>
        <v>7272.7272727273</v>
      </c>
      <c r="V6" s="84">
        <v>2</v>
      </c>
      <c r="W6" s="82">
        <f>IF(P6=0,"-",V6/P6)</f>
        <v>0.4</v>
      </c>
      <c r="X6" s="186">
        <v>8000</v>
      </c>
      <c r="Y6" s="187">
        <f>IFERROR(X6/P6,"-")</f>
        <v>1600</v>
      </c>
      <c r="Z6" s="187">
        <f>IFERROR(X6/V6,"-")</f>
        <v>4000</v>
      </c>
      <c r="AA6" s="188">
        <f>SUM(X6:X13)-SUM(J6:J13)</f>
        <v>413000</v>
      </c>
      <c r="AB6" s="85">
        <f>SUM(X6:X13)/SUM(J6:J13)</f>
        <v>2.0325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>
        <v>1</v>
      </c>
      <c r="BQ6" s="122">
        <f>IFERROR(BP6/BN6,"-")</f>
        <v>0.33333333333333</v>
      </c>
      <c r="BR6" s="123">
        <v>3000</v>
      </c>
      <c r="BS6" s="124">
        <f>IFERROR(BR6/BN6,"-")</f>
        <v>1000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0.2</v>
      </c>
      <c r="CH6" s="135">
        <v>1</v>
      </c>
      <c r="CI6" s="136">
        <f>IFERROR(CH6/CF6,"-")</f>
        <v>1</v>
      </c>
      <c r="CJ6" s="137">
        <v>5000</v>
      </c>
      <c r="CK6" s="138">
        <f>IFERROR(CJ6/CF6,"-")</f>
        <v>5000</v>
      </c>
      <c r="CL6" s="139">
        <v>1</v>
      </c>
      <c r="CM6" s="139"/>
      <c r="CN6" s="139"/>
      <c r="CO6" s="140">
        <v>2</v>
      </c>
      <c r="CP6" s="141">
        <v>8000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61</v>
      </c>
      <c r="L7" s="81">
        <v>45</v>
      </c>
      <c r="M7" s="81">
        <v>62</v>
      </c>
      <c r="N7" s="91">
        <v>8</v>
      </c>
      <c r="O7" s="92">
        <v>0</v>
      </c>
      <c r="P7" s="93">
        <f>N7+O7</f>
        <v>8</v>
      </c>
      <c r="Q7" s="82">
        <f>IFERROR(P7/M7,"-")</f>
        <v>0.12903225806452</v>
      </c>
      <c r="R7" s="81">
        <v>1</v>
      </c>
      <c r="S7" s="81">
        <v>1</v>
      </c>
      <c r="T7" s="82">
        <f>IFERROR(S7/(O7+P7),"-")</f>
        <v>0.125</v>
      </c>
      <c r="U7" s="182"/>
      <c r="V7" s="84">
        <v>3</v>
      </c>
      <c r="W7" s="82">
        <f>IF(P7=0,"-",V7/P7)</f>
        <v>0.375</v>
      </c>
      <c r="X7" s="186">
        <v>19000</v>
      </c>
      <c r="Y7" s="187">
        <f>IFERROR(X7/P7,"-")</f>
        <v>2375</v>
      </c>
      <c r="Z7" s="187">
        <f>IFERROR(X7/V7,"-")</f>
        <v>6333.3333333333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>
        <v>1</v>
      </c>
      <c r="BH7" s="114">
        <f>IFERROR(BG7/BE7,"-")</f>
        <v>1</v>
      </c>
      <c r="BI7" s="115">
        <v>1000</v>
      </c>
      <c r="BJ7" s="116">
        <f>IFERROR(BI7/BE7,"-")</f>
        <v>1000</v>
      </c>
      <c r="BK7" s="117">
        <v>1</v>
      </c>
      <c r="BL7" s="117"/>
      <c r="BM7" s="117"/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0.375</v>
      </c>
      <c r="CH7" s="135">
        <v>2</v>
      </c>
      <c r="CI7" s="136">
        <f>IFERROR(CH7/CF7,"-")</f>
        <v>0.66666666666667</v>
      </c>
      <c r="CJ7" s="137">
        <v>18000</v>
      </c>
      <c r="CK7" s="138">
        <f>IFERROR(CJ7/CF7,"-")</f>
        <v>6000</v>
      </c>
      <c r="CL7" s="139">
        <v>1</v>
      </c>
      <c r="CM7" s="139"/>
      <c r="CN7" s="139">
        <v>1</v>
      </c>
      <c r="CO7" s="140">
        <v>3</v>
      </c>
      <c r="CP7" s="141">
        <v>19000</v>
      </c>
      <c r="CQ7" s="141">
        <v>17000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/>
      <c r="H8" s="90" t="s">
        <v>66</v>
      </c>
      <c r="I8" s="90"/>
      <c r="J8" s="188"/>
      <c r="K8" s="81">
        <v>42</v>
      </c>
      <c r="L8" s="81">
        <v>0</v>
      </c>
      <c r="M8" s="81">
        <v>64</v>
      </c>
      <c r="N8" s="91">
        <v>5</v>
      </c>
      <c r="O8" s="92">
        <v>0</v>
      </c>
      <c r="P8" s="93">
        <f>N8+O8</f>
        <v>5</v>
      </c>
      <c r="Q8" s="82">
        <f>IFERROR(P8/M8,"-")</f>
        <v>0.078125</v>
      </c>
      <c r="R8" s="81">
        <v>0</v>
      </c>
      <c r="S8" s="81">
        <v>1</v>
      </c>
      <c r="T8" s="82">
        <f>IFERROR(S8/(O8+P8),"-")</f>
        <v>0.2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29</v>
      </c>
      <c r="L9" s="81">
        <v>22</v>
      </c>
      <c r="M9" s="81">
        <v>25</v>
      </c>
      <c r="N9" s="91">
        <v>8</v>
      </c>
      <c r="O9" s="92">
        <v>0</v>
      </c>
      <c r="P9" s="93">
        <f>N9+O9</f>
        <v>8</v>
      </c>
      <c r="Q9" s="82">
        <f>IFERROR(P9/M9,"-")</f>
        <v>0.32</v>
      </c>
      <c r="R9" s="81">
        <v>2</v>
      </c>
      <c r="S9" s="81">
        <v>1</v>
      </c>
      <c r="T9" s="82">
        <f>IFERROR(S9/(O9+P9),"-")</f>
        <v>0.125</v>
      </c>
      <c r="U9" s="182"/>
      <c r="V9" s="84">
        <v>2</v>
      </c>
      <c r="W9" s="82">
        <f>IF(P9=0,"-",V9/P9)</f>
        <v>0.25</v>
      </c>
      <c r="X9" s="186">
        <v>32000</v>
      </c>
      <c r="Y9" s="187">
        <f>IFERROR(X9/P9,"-")</f>
        <v>4000</v>
      </c>
      <c r="Z9" s="187">
        <f>IFERROR(X9/V9,"-")</f>
        <v>16000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0.375</v>
      </c>
      <c r="BY9" s="128">
        <v>2</v>
      </c>
      <c r="BZ9" s="129">
        <f>IFERROR(BY9/BW9,"-")</f>
        <v>0.66666666666667</v>
      </c>
      <c r="CA9" s="130">
        <v>32000</v>
      </c>
      <c r="CB9" s="131">
        <f>IFERROR(CA9/BW9,"-")</f>
        <v>10666.666666667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32000</v>
      </c>
      <c r="CQ9" s="141">
        <v>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64</v>
      </c>
      <c r="G10" s="203"/>
      <c r="H10" s="90" t="s">
        <v>66</v>
      </c>
      <c r="I10" s="90"/>
      <c r="J10" s="188"/>
      <c r="K10" s="81">
        <v>18</v>
      </c>
      <c r="L10" s="81">
        <v>0</v>
      </c>
      <c r="M10" s="81">
        <v>131</v>
      </c>
      <c r="N10" s="91">
        <v>5</v>
      </c>
      <c r="O10" s="92">
        <v>0</v>
      </c>
      <c r="P10" s="93">
        <f>N10+O10</f>
        <v>5</v>
      </c>
      <c r="Q10" s="82">
        <f>IFERROR(P10/M10,"-")</f>
        <v>0.038167938931298</v>
      </c>
      <c r="R10" s="81">
        <v>0</v>
      </c>
      <c r="S10" s="81">
        <v>2</v>
      </c>
      <c r="T10" s="82">
        <f>IFERROR(S10/(O10+P10),"-")</f>
        <v>0.4</v>
      </c>
      <c r="U10" s="182"/>
      <c r="V10" s="84">
        <v>1</v>
      </c>
      <c r="W10" s="82">
        <f>IF(P10=0,"-",V10/P10)</f>
        <v>0.2</v>
      </c>
      <c r="X10" s="186">
        <v>8000</v>
      </c>
      <c r="Y10" s="187">
        <f>IFERROR(X10/P10,"-")</f>
        <v>1600</v>
      </c>
      <c r="Z10" s="187">
        <f>IFERROR(X10/V10,"-")</f>
        <v>8000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3</v>
      </c>
      <c r="BX10" s="127">
        <f>IF(P10=0,"",IF(BW10=0,"",(BW10/P10)))</f>
        <v>0.6</v>
      </c>
      <c r="BY10" s="128">
        <v>1</v>
      </c>
      <c r="BZ10" s="129">
        <f>IFERROR(BY10/BW10,"-")</f>
        <v>0.33333333333333</v>
      </c>
      <c r="CA10" s="130">
        <v>8000</v>
      </c>
      <c r="CB10" s="131">
        <f>IFERROR(CA10/BW10,"-")</f>
        <v>2666.6666666667</v>
      </c>
      <c r="CC10" s="132"/>
      <c r="CD10" s="132">
        <v>1</v>
      </c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8000</v>
      </c>
      <c r="CQ10" s="141">
        <v>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75</v>
      </c>
      <c r="E11" s="203" t="s">
        <v>76</v>
      </c>
      <c r="F11" s="203" t="s">
        <v>69</v>
      </c>
      <c r="G11" s="203"/>
      <c r="H11" s="90"/>
      <c r="I11" s="90"/>
      <c r="J11" s="188"/>
      <c r="K11" s="81">
        <v>62</v>
      </c>
      <c r="L11" s="81">
        <v>34</v>
      </c>
      <c r="M11" s="81">
        <v>18</v>
      </c>
      <c r="N11" s="91">
        <v>10</v>
      </c>
      <c r="O11" s="92">
        <v>0</v>
      </c>
      <c r="P11" s="93">
        <f>N11+O11</f>
        <v>10</v>
      </c>
      <c r="Q11" s="82">
        <f>IFERROR(P11/M11,"-")</f>
        <v>0.55555555555556</v>
      </c>
      <c r="R11" s="81">
        <v>0</v>
      </c>
      <c r="S11" s="81">
        <v>4</v>
      </c>
      <c r="T11" s="82">
        <f>IFERROR(S11/(O11+P11),"-")</f>
        <v>0.4</v>
      </c>
      <c r="U11" s="182"/>
      <c r="V11" s="84">
        <v>4</v>
      </c>
      <c r="W11" s="82">
        <f>IF(P11=0,"-",V11/P11)</f>
        <v>0.4</v>
      </c>
      <c r="X11" s="186">
        <v>52000</v>
      </c>
      <c r="Y11" s="187">
        <f>IFERROR(X11/P11,"-")</f>
        <v>5200</v>
      </c>
      <c r="Z11" s="187">
        <f>IFERROR(X11/V11,"-")</f>
        <v>13000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6</v>
      </c>
      <c r="BX11" s="127">
        <f>IF(P11=0,"",IF(BW11=0,"",(BW11/P11)))</f>
        <v>0.6</v>
      </c>
      <c r="BY11" s="128">
        <v>3</v>
      </c>
      <c r="BZ11" s="129">
        <f>IFERROR(BY11/BW11,"-")</f>
        <v>0.5</v>
      </c>
      <c r="CA11" s="130">
        <v>9000</v>
      </c>
      <c r="CB11" s="131">
        <f>IFERROR(CA11/BW11,"-")</f>
        <v>1500</v>
      </c>
      <c r="CC11" s="132">
        <v>3</v>
      </c>
      <c r="CD11" s="132"/>
      <c r="CE11" s="132"/>
      <c r="CF11" s="133">
        <v>3</v>
      </c>
      <c r="CG11" s="134">
        <f>IF(P11=0,"",IF(CF11=0,"",(CF11/P11)))</f>
        <v>0.3</v>
      </c>
      <c r="CH11" s="135">
        <v>1</v>
      </c>
      <c r="CI11" s="136">
        <f>IFERROR(CH11/CF11,"-")</f>
        <v>0.33333333333333</v>
      </c>
      <c r="CJ11" s="137">
        <v>43000</v>
      </c>
      <c r="CK11" s="138">
        <f>IFERROR(CJ11/CF11,"-")</f>
        <v>14333.333333333</v>
      </c>
      <c r="CL11" s="139"/>
      <c r="CM11" s="139"/>
      <c r="CN11" s="139">
        <v>1</v>
      </c>
      <c r="CO11" s="140">
        <v>4</v>
      </c>
      <c r="CP11" s="141">
        <v>52000</v>
      </c>
      <c r="CQ11" s="141">
        <v>43000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79</v>
      </c>
      <c r="E12" s="203" t="s">
        <v>80</v>
      </c>
      <c r="F12" s="203" t="s">
        <v>64</v>
      </c>
      <c r="G12" s="203"/>
      <c r="H12" s="90" t="s">
        <v>66</v>
      </c>
      <c r="I12" s="90"/>
      <c r="J12" s="188"/>
      <c r="K12" s="81">
        <v>32</v>
      </c>
      <c r="L12" s="81">
        <v>0</v>
      </c>
      <c r="M12" s="81">
        <v>153</v>
      </c>
      <c r="N12" s="91">
        <v>10</v>
      </c>
      <c r="O12" s="92">
        <v>0</v>
      </c>
      <c r="P12" s="93">
        <f>N12+O12</f>
        <v>10</v>
      </c>
      <c r="Q12" s="82">
        <f>IFERROR(P12/M12,"-")</f>
        <v>0.065359477124183</v>
      </c>
      <c r="R12" s="81">
        <v>1</v>
      </c>
      <c r="S12" s="81">
        <v>3</v>
      </c>
      <c r="T12" s="82">
        <f>IFERROR(S12/(O12+P12),"-")</f>
        <v>0.3</v>
      </c>
      <c r="U12" s="182"/>
      <c r="V12" s="84">
        <v>6</v>
      </c>
      <c r="W12" s="82">
        <f>IF(P12=0,"-",V12/P12)</f>
        <v>0.6</v>
      </c>
      <c r="X12" s="186">
        <v>22000</v>
      </c>
      <c r="Y12" s="187">
        <f>IFERROR(X12/P12,"-")</f>
        <v>2200</v>
      </c>
      <c r="Z12" s="187">
        <f>IFERROR(X12/V12,"-")</f>
        <v>3666.6666666667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6</v>
      </c>
      <c r="BO12" s="120">
        <f>IF(P12=0,"",IF(BN12=0,"",(BN12/P12)))</f>
        <v>0.6</v>
      </c>
      <c r="BP12" s="121">
        <v>3</v>
      </c>
      <c r="BQ12" s="122">
        <f>IFERROR(BP12/BN12,"-")</f>
        <v>0.5</v>
      </c>
      <c r="BR12" s="123">
        <v>16000</v>
      </c>
      <c r="BS12" s="124">
        <f>IFERROR(BR12/BN12,"-")</f>
        <v>2666.6666666667</v>
      </c>
      <c r="BT12" s="125">
        <v>2</v>
      </c>
      <c r="BU12" s="125">
        <v>1</v>
      </c>
      <c r="BV12" s="125"/>
      <c r="BW12" s="126">
        <v>3</v>
      </c>
      <c r="BX12" s="127">
        <f>IF(P12=0,"",IF(BW12=0,"",(BW12/P12)))</f>
        <v>0.3</v>
      </c>
      <c r="BY12" s="128">
        <v>2</v>
      </c>
      <c r="BZ12" s="129">
        <f>IFERROR(BY12/BW12,"-")</f>
        <v>0.66666666666667</v>
      </c>
      <c r="CA12" s="130">
        <v>3000</v>
      </c>
      <c r="CB12" s="131">
        <f>IFERROR(CA12/BW12,"-")</f>
        <v>1000</v>
      </c>
      <c r="CC12" s="132">
        <v>2</v>
      </c>
      <c r="CD12" s="132"/>
      <c r="CE12" s="132"/>
      <c r="CF12" s="133">
        <v>1</v>
      </c>
      <c r="CG12" s="134">
        <f>IF(P12=0,"",IF(CF12=0,"",(CF12/P12)))</f>
        <v>0.1</v>
      </c>
      <c r="CH12" s="135">
        <v>1</v>
      </c>
      <c r="CI12" s="136">
        <f>IFERROR(CH12/CF12,"-")</f>
        <v>1</v>
      </c>
      <c r="CJ12" s="137">
        <v>3000</v>
      </c>
      <c r="CK12" s="138">
        <f>IFERROR(CJ12/CF12,"-")</f>
        <v>3000</v>
      </c>
      <c r="CL12" s="139"/>
      <c r="CM12" s="139"/>
      <c r="CN12" s="139">
        <v>1</v>
      </c>
      <c r="CO12" s="140">
        <v>6</v>
      </c>
      <c r="CP12" s="141">
        <v>22000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79</v>
      </c>
      <c r="E13" s="203" t="s">
        <v>80</v>
      </c>
      <c r="F13" s="203" t="s">
        <v>69</v>
      </c>
      <c r="G13" s="203"/>
      <c r="H13" s="90"/>
      <c r="I13" s="90"/>
      <c r="J13" s="188"/>
      <c r="K13" s="81">
        <v>230</v>
      </c>
      <c r="L13" s="81">
        <v>38</v>
      </c>
      <c r="M13" s="81">
        <v>14</v>
      </c>
      <c r="N13" s="91">
        <v>4</v>
      </c>
      <c r="O13" s="92">
        <v>0</v>
      </c>
      <c r="P13" s="93">
        <f>N13+O13</f>
        <v>4</v>
      </c>
      <c r="Q13" s="82">
        <f>IFERROR(P13/M13,"-")</f>
        <v>0.28571428571429</v>
      </c>
      <c r="R13" s="81">
        <v>2</v>
      </c>
      <c r="S13" s="81">
        <v>1</v>
      </c>
      <c r="T13" s="82">
        <f>IFERROR(S13/(O13+P13),"-")</f>
        <v>0.25</v>
      </c>
      <c r="U13" s="182"/>
      <c r="V13" s="84">
        <v>3</v>
      </c>
      <c r="W13" s="82">
        <f>IF(P13=0,"-",V13/P13)</f>
        <v>0.75</v>
      </c>
      <c r="X13" s="186">
        <v>672000</v>
      </c>
      <c r="Y13" s="187">
        <f>IFERROR(X13/P13,"-")</f>
        <v>168000</v>
      </c>
      <c r="Z13" s="187">
        <f>IFERROR(X13/V13,"-")</f>
        <v>224000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0.5</v>
      </c>
      <c r="BY13" s="128">
        <v>2</v>
      </c>
      <c r="BZ13" s="129">
        <f>IFERROR(BY13/BW13,"-")</f>
        <v>1</v>
      </c>
      <c r="CA13" s="130">
        <v>679000</v>
      </c>
      <c r="CB13" s="131">
        <f>IFERROR(CA13/BW13,"-")</f>
        <v>339500</v>
      </c>
      <c r="CC13" s="132"/>
      <c r="CD13" s="132"/>
      <c r="CE13" s="132">
        <v>2</v>
      </c>
      <c r="CF13" s="133">
        <v>1</v>
      </c>
      <c r="CG13" s="134">
        <f>IF(P13=0,"",IF(CF13=0,"",(CF13/P13)))</f>
        <v>0.25</v>
      </c>
      <c r="CH13" s="135">
        <v>1</v>
      </c>
      <c r="CI13" s="136">
        <f>IFERROR(CH13/CF13,"-")</f>
        <v>1</v>
      </c>
      <c r="CJ13" s="137">
        <v>3000</v>
      </c>
      <c r="CK13" s="138">
        <f>IFERROR(CJ13/CF13,"-")</f>
        <v>3000</v>
      </c>
      <c r="CL13" s="139">
        <v>1</v>
      </c>
      <c r="CM13" s="139"/>
      <c r="CN13" s="139"/>
      <c r="CO13" s="140">
        <v>3</v>
      </c>
      <c r="CP13" s="141">
        <v>672000</v>
      </c>
      <c r="CQ13" s="141">
        <v>619000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1.34</v>
      </c>
      <c r="B14" s="203" t="s">
        <v>82</v>
      </c>
      <c r="C14" s="203"/>
      <c r="D14" s="203" t="s">
        <v>83</v>
      </c>
      <c r="E14" s="203" t="s">
        <v>84</v>
      </c>
      <c r="F14" s="203" t="s">
        <v>64</v>
      </c>
      <c r="G14" s="203" t="s">
        <v>85</v>
      </c>
      <c r="H14" s="90" t="s">
        <v>86</v>
      </c>
      <c r="I14" s="90" t="s">
        <v>87</v>
      </c>
      <c r="J14" s="188">
        <v>500000</v>
      </c>
      <c r="K14" s="81">
        <v>12</v>
      </c>
      <c r="L14" s="81">
        <v>0</v>
      </c>
      <c r="M14" s="81">
        <v>77</v>
      </c>
      <c r="N14" s="91">
        <v>4</v>
      </c>
      <c r="O14" s="92">
        <v>0</v>
      </c>
      <c r="P14" s="93">
        <f>N14+O14</f>
        <v>4</v>
      </c>
      <c r="Q14" s="82">
        <f>IFERROR(P14/M14,"-")</f>
        <v>0.051948051948052</v>
      </c>
      <c r="R14" s="81">
        <v>0</v>
      </c>
      <c r="S14" s="81">
        <v>3</v>
      </c>
      <c r="T14" s="82">
        <f>IFERROR(S14/(O14+P14),"-")</f>
        <v>0.75</v>
      </c>
      <c r="U14" s="182">
        <f>IFERROR(J14/SUM(P14:P19),"-")</f>
        <v>14285.714285714</v>
      </c>
      <c r="V14" s="84">
        <v>1</v>
      </c>
      <c r="W14" s="82">
        <f>IF(P14=0,"-",V14/P14)</f>
        <v>0.25</v>
      </c>
      <c r="X14" s="186">
        <v>90000</v>
      </c>
      <c r="Y14" s="187">
        <f>IFERROR(X14/P14,"-")</f>
        <v>22500</v>
      </c>
      <c r="Z14" s="187">
        <f>IFERROR(X14/V14,"-")</f>
        <v>90000</v>
      </c>
      <c r="AA14" s="188">
        <f>SUM(X14:X19)-SUM(J14:J19)</f>
        <v>170000</v>
      </c>
      <c r="AB14" s="85">
        <f>SUM(X14:X19)/SUM(J14:J19)</f>
        <v>1.34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>
        <v>1</v>
      </c>
      <c r="BQ14" s="122">
        <f>IFERROR(BP14/BN14,"-")</f>
        <v>0.5</v>
      </c>
      <c r="BR14" s="123">
        <v>90000</v>
      </c>
      <c r="BS14" s="124">
        <f>IFERROR(BR14/BN14,"-")</f>
        <v>45000</v>
      </c>
      <c r="BT14" s="125"/>
      <c r="BU14" s="125"/>
      <c r="BV14" s="125">
        <v>1</v>
      </c>
      <c r="BW14" s="126">
        <v>1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90000</v>
      </c>
      <c r="CQ14" s="141">
        <v>90000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83</v>
      </c>
      <c r="E15" s="203" t="s">
        <v>84</v>
      </c>
      <c r="F15" s="203" t="s">
        <v>69</v>
      </c>
      <c r="G15" s="203"/>
      <c r="H15" s="90"/>
      <c r="I15" s="90"/>
      <c r="J15" s="188"/>
      <c r="K15" s="81">
        <v>26</v>
      </c>
      <c r="L15" s="81">
        <v>14</v>
      </c>
      <c r="M15" s="81">
        <v>1</v>
      </c>
      <c r="N15" s="91">
        <v>4</v>
      </c>
      <c r="O15" s="92">
        <v>0</v>
      </c>
      <c r="P15" s="93">
        <f>N15+O15</f>
        <v>4</v>
      </c>
      <c r="Q15" s="82">
        <f>IFERROR(P15/M15,"-")</f>
        <v>4</v>
      </c>
      <c r="R15" s="81">
        <v>1</v>
      </c>
      <c r="S15" s="81">
        <v>3</v>
      </c>
      <c r="T15" s="82">
        <f>IFERROR(S15/(O15+P15),"-")</f>
        <v>0.75</v>
      </c>
      <c r="U15" s="182"/>
      <c r="V15" s="84">
        <v>3</v>
      </c>
      <c r="W15" s="82">
        <f>IF(P15=0,"-",V15/P15)</f>
        <v>0.75</v>
      </c>
      <c r="X15" s="186">
        <v>111000</v>
      </c>
      <c r="Y15" s="187">
        <f>IFERROR(X15/P15,"-")</f>
        <v>27750</v>
      </c>
      <c r="Z15" s="187">
        <f>IFERROR(X15/V15,"-")</f>
        <v>37000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3</v>
      </c>
      <c r="CG15" s="134">
        <f>IF(P15=0,"",IF(CF15=0,"",(CF15/P15)))</f>
        <v>0.75</v>
      </c>
      <c r="CH15" s="135">
        <v>3</v>
      </c>
      <c r="CI15" s="136">
        <f>IFERROR(CH15/CF15,"-")</f>
        <v>1</v>
      </c>
      <c r="CJ15" s="137">
        <v>111000</v>
      </c>
      <c r="CK15" s="138">
        <f>IFERROR(CJ15/CF15,"-")</f>
        <v>37000</v>
      </c>
      <c r="CL15" s="139"/>
      <c r="CM15" s="139">
        <v>1</v>
      </c>
      <c r="CN15" s="139">
        <v>2</v>
      </c>
      <c r="CO15" s="140">
        <v>3</v>
      </c>
      <c r="CP15" s="141">
        <v>111000</v>
      </c>
      <c r="CQ15" s="141">
        <v>80000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89</v>
      </c>
      <c r="C16" s="203"/>
      <c r="D16" s="203" t="s">
        <v>90</v>
      </c>
      <c r="E16" s="203" t="s">
        <v>91</v>
      </c>
      <c r="F16" s="203" t="s">
        <v>64</v>
      </c>
      <c r="G16" s="203"/>
      <c r="H16" s="90" t="s">
        <v>86</v>
      </c>
      <c r="I16" s="90"/>
      <c r="J16" s="188"/>
      <c r="K16" s="81">
        <v>12</v>
      </c>
      <c r="L16" s="81">
        <v>0</v>
      </c>
      <c r="M16" s="81">
        <v>75</v>
      </c>
      <c r="N16" s="91">
        <v>9</v>
      </c>
      <c r="O16" s="92">
        <v>0</v>
      </c>
      <c r="P16" s="93">
        <f>N16+O16</f>
        <v>9</v>
      </c>
      <c r="Q16" s="82">
        <f>IFERROR(P16/M16,"-")</f>
        <v>0.12</v>
      </c>
      <c r="R16" s="81">
        <v>0</v>
      </c>
      <c r="S16" s="81">
        <v>6</v>
      </c>
      <c r="T16" s="82">
        <f>IFERROR(S16/(O16+P16),"-")</f>
        <v>0.66666666666667</v>
      </c>
      <c r="U16" s="182"/>
      <c r="V16" s="84">
        <v>1</v>
      </c>
      <c r="W16" s="82">
        <f>IF(P16=0,"-",V16/P16)</f>
        <v>0.11111111111111</v>
      </c>
      <c r="X16" s="186">
        <v>3000</v>
      </c>
      <c r="Y16" s="187">
        <f>IFERROR(X16/P16,"-")</f>
        <v>333.33333333333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2</v>
      </c>
      <c r="AN16" s="101">
        <f>IF(P16=0,"",IF(AM16=0,"",(AM16/P16)))</f>
        <v>0.22222222222222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0.33333333333333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/>
      <c r="BU16" s="125"/>
      <c r="BV16" s="125">
        <v>1</v>
      </c>
      <c r="BW16" s="126">
        <v>2</v>
      </c>
      <c r="BX16" s="127">
        <f>IF(P16=0,"",IF(BW16=0,"",(BW16/P16)))</f>
        <v>0.22222222222222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90</v>
      </c>
      <c r="E17" s="203" t="s">
        <v>91</v>
      </c>
      <c r="F17" s="203" t="s">
        <v>69</v>
      </c>
      <c r="G17" s="203"/>
      <c r="H17" s="90"/>
      <c r="I17" s="90"/>
      <c r="J17" s="188"/>
      <c r="K17" s="81">
        <v>43</v>
      </c>
      <c r="L17" s="81">
        <v>32</v>
      </c>
      <c r="M17" s="81">
        <v>29</v>
      </c>
      <c r="N17" s="91">
        <v>7</v>
      </c>
      <c r="O17" s="92">
        <v>0</v>
      </c>
      <c r="P17" s="93">
        <f>N17+O17</f>
        <v>7</v>
      </c>
      <c r="Q17" s="82">
        <f>IFERROR(P17/M17,"-")</f>
        <v>0.24137931034483</v>
      </c>
      <c r="R17" s="81">
        <v>0</v>
      </c>
      <c r="S17" s="81">
        <v>3</v>
      </c>
      <c r="T17" s="82">
        <f>IFERROR(S17/(O17+P17),"-")</f>
        <v>0.42857142857143</v>
      </c>
      <c r="U17" s="182"/>
      <c r="V17" s="84">
        <v>1</v>
      </c>
      <c r="W17" s="82">
        <f>IF(P17=0,"-",V17/P17)</f>
        <v>0.14285714285714</v>
      </c>
      <c r="X17" s="186">
        <v>395000</v>
      </c>
      <c r="Y17" s="187">
        <f>IFERROR(X17/P17,"-")</f>
        <v>56428.571428571</v>
      </c>
      <c r="Z17" s="187">
        <f>IFERROR(X17/V17,"-")</f>
        <v>395000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0.14285714285714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0.14285714285714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5</v>
      </c>
      <c r="BX17" s="127">
        <f>IF(P17=0,"",IF(BW17=0,"",(BW17/P17)))</f>
        <v>0.71428571428571</v>
      </c>
      <c r="BY17" s="128">
        <v>1</v>
      </c>
      <c r="BZ17" s="129">
        <f>IFERROR(BY17/BW17,"-")</f>
        <v>0.2</v>
      </c>
      <c r="CA17" s="130">
        <v>395000</v>
      </c>
      <c r="CB17" s="131">
        <f>IFERROR(CA17/BW17,"-")</f>
        <v>79000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395000</v>
      </c>
      <c r="CQ17" s="141">
        <v>395000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93</v>
      </c>
      <c r="C18" s="203"/>
      <c r="D18" s="203" t="s">
        <v>94</v>
      </c>
      <c r="E18" s="203" t="s">
        <v>95</v>
      </c>
      <c r="F18" s="203" t="s">
        <v>64</v>
      </c>
      <c r="G18" s="203"/>
      <c r="H18" s="90" t="s">
        <v>86</v>
      </c>
      <c r="I18" s="90"/>
      <c r="J18" s="188"/>
      <c r="K18" s="81">
        <v>17</v>
      </c>
      <c r="L18" s="81">
        <v>0</v>
      </c>
      <c r="M18" s="81">
        <v>71</v>
      </c>
      <c r="N18" s="91">
        <v>8</v>
      </c>
      <c r="O18" s="92">
        <v>0</v>
      </c>
      <c r="P18" s="93">
        <f>N18+O18</f>
        <v>8</v>
      </c>
      <c r="Q18" s="82">
        <f>IFERROR(P18/M18,"-")</f>
        <v>0.11267605633803</v>
      </c>
      <c r="R18" s="81">
        <v>1</v>
      </c>
      <c r="S18" s="81">
        <v>4</v>
      </c>
      <c r="T18" s="82">
        <f>IFERROR(S18/(O18+P18),"-")</f>
        <v>0.5</v>
      </c>
      <c r="U18" s="182"/>
      <c r="V18" s="84">
        <v>1</v>
      </c>
      <c r="W18" s="82">
        <f>IF(P18=0,"-",V18/P18)</f>
        <v>0.125</v>
      </c>
      <c r="X18" s="186">
        <v>70000</v>
      </c>
      <c r="Y18" s="187">
        <f>IFERROR(X18/P18,"-")</f>
        <v>8750</v>
      </c>
      <c r="Z18" s="187">
        <f>IFERROR(X18/V18,"-")</f>
        <v>70000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6</v>
      </c>
      <c r="BO18" s="120">
        <f>IF(P18=0,"",IF(BN18=0,"",(BN18/P18)))</f>
        <v>0.75</v>
      </c>
      <c r="BP18" s="121">
        <v>1</v>
      </c>
      <c r="BQ18" s="122">
        <f>IFERROR(BP18/BN18,"-")</f>
        <v>0.16666666666667</v>
      </c>
      <c r="BR18" s="123">
        <v>70000</v>
      </c>
      <c r="BS18" s="124">
        <f>IFERROR(BR18/BN18,"-")</f>
        <v>11666.666666667</v>
      </c>
      <c r="BT18" s="125"/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70000</v>
      </c>
      <c r="CQ18" s="141">
        <v>70000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94</v>
      </c>
      <c r="E19" s="203" t="s">
        <v>95</v>
      </c>
      <c r="F19" s="203" t="s">
        <v>69</v>
      </c>
      <c r="G19" s="203"/>
      <c r="H19" s="90"/>
      <c r="I19" s="90"/>
      <c r="J19" s="188"/>
      <c r="K19" s="81">
        <v>28</v>
      </c>
      <c r="L19" s="81">
        <v>22</v>
      </c>
      <c r="M19" s="81">
        <v>6</v>
      </c>
      <c r="N19" s="91">
        <v>3</v>
      </c>
      <c r="O19" s="92">
        <v>0</v>
      </c>
      <c r="P19" s="93">
        <f>N19+O19</f>
        <v>3</v>
      </c>
      <c r="Q19" s="82">
        <f>IFERROR(P19/M19,"-")</f>
        <v>0.5</v>
      </c>
      <c r="R19" s="81">
        <v>0</v>
      </c>
      <c r="S19" s="81">
        <v>2</v>
      </c>
      <c r="T19" s="82">
        <f>IFERROR(S19/(O19+P19),"-")</f>
        <v>0.66666666666667</v>
      </c>
      <c r="U19" s="182"/>
      <c r="V19" s="84">
        <v>1</v>
      </c>
      <c r="W19" s="82">
        <f>IF(P19=0,"-",V19/P19)</f>
        <v>0.33333333333333</v>
      </c>
      <c r="X19" s="186">
        <v>1000</v>
      </c>
      <c r="Y19" s="187">
        <f>IFERROR(X19/P19,"-")</f>
        <v>333.33333333333</v>
      </c>
      <c r="Z19" s="187">
        <f>IFERROR(X19/V19,"-")</f>
        <v>1000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1000</v>
      </c>
      <c r="CB19" s="131">
        <f>IFERROR(CA19/BW19,"-")</f>
        <v>1000</v>
      </c>
      <c r="CC19" s="132">
        <v>1</v>
      </c>
      <c r="CD19" s="132"/>
      <c r="CE19" s="132"/>
      <c r="CF19" s="133">
        <v>1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1000</v>
      </c>
      <c r="CQ19" s="141">
        <v>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0.8225</v>
      </c>
      <c r="B20" s="203" t="s">
        <v>97</v>
      </c>
      <c r="C20" s="203"/>
      <c r="D20" s="203" t="s">
        <v>98</v>
      </c>
      <c r="E20" s="203" t="s">
        <v>99</v>
      </c>
      <c r="F20" s="203" t="s">
        <v>64</v>
      </c>
      <c r="G20" s="203" t="s">
        <v>100</v>
      </c>
      <c r="H20" s="90" t="s">
        <v>66</v>
      </c>
      <c r="I20" s="90" t="s">
        <v>101</v>
      </c>
      <c r="J20" s="188">
        <v>200000</v>
      </c>
      <c r="K20" s="81">
        <v>8</v>
      </c>
      <c r="L20" s="81">
        <v>0</v>
      </c>
      <c r="M20" s="81">
        <v>31</v>
      </c>
      <c r="N20" s="91">
        <v>4</v>
      </c>
      <c r="O20" s="92">
        <v>0</v>
      </c>
      <c r="P20" s="93">
        <f>N20+O20</f>
        <v>4</v>
      </c>
      <c r="Q20" s="82">
        <f>IFERROR(P20/M20,"-")</f>
        <v>0.12903225806452</v>
      </c>
      <c r="R20" s="81">
        <v>1</v>
      </c>
      <c r="S20" s="81">
        <v>0</v>
      </c>
      <c r="T20" s="82">
        <f>IFERROR(S20/(O20+P20),"-")</f>
        <v>0</v>
      </c>
      <c r="U20" s="182">
        <f>IFERROR(J20/SUM(P20:P25),"-")</f>
        <v>9090.9090909091</v>
      </c>
      <c r="V20" s="84">
        <v>1</v>
      </c>
      <c r="W20" s="82">
        <f>IF(P20=0,"-",V20/P20)</f>
        <v>0.25</v>
      </c>
      <c r="X20" s="186">
        <v>3000</v>
      </c>
      <c r="Y20" s="187">
        <f>IFERROR(X20/P20,"-")</f>
        <v>750</v>
      </c>
      <c r="Z20" s="187">
        <f>IFERROR(X20/V20,"-")</f>
        <v>3000</v>
      </c>
      <c r="AA20" s="188">
        <f>SUM(X20:X25)-SUM(J20:J25)</f>
        <v>-35500</v>
      </c>
      <c r="AB20" s="85">
        <f>SUM(X20:X25)/SUM(J20:J25)</f>
        <v>0.8225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4</v>
      </c>
      <c r="BO20" s="120">
        <f>IF(P20=0,"",IF(BN20=0,"",(BN20/P20)))</f>
        <v>1</v>
      </c>
      <c r="BP20" s="121">
        <v>1</v>
      </c>
      <c r="BQ20" s="122">
        <f>IFERROR(BP20/BN20,"-")</f>
        <v>0.25</v>
      </c>
      <c r="BR20" s="123">
        <v>3000</v>
      </c>
      <c r="BS20" s="124">
        <f>IFERROR(BR20/BN20,"-")</f>
        <v>750</v>
      </c>
      <c r="BT20" s="125">
        <v>1</v>
      </c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98</v>
      </c>
      <c r="E21" s="203" t="s">
        <v>99</v>
      </c>
      <c r="F21" s="203" t="s">
        <v>69</v>
      </c>
      <c r="G21" s="203"/>
      <c r="H21" s="90"/>
      <c r="I21" s="90"/>
      <c r="J21" s="188"/>
      <c r="K21" s="81">
        <v>17</v>
      </c>
      <c r="L21" s="81">
        <v>14</v>
      </c>
      <c r="M21" s="81">
        <v>26</v>
      </c>
      <c r="N21" s="91">
        <v>3</v>
      </c>
      <c r="O21" s="92">
        <v>0</v>
      </c>
      <c r="P21" s="93">
        <f>N21+O21</f>
        <v>3</v>
      </c>
      <c r="Q21" s="82">
        <f>IFERROR(P21/M21,"-")</f>
        <v>0.11538461538462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2</v>
      </c>
      <c r="W21" s="82">
        <f>IF(P21=0,"-",V21/P21)</f>
        <v>0.66666666666667</v>
      </c>
      <c r="X21" s="186">
        <v>25000</v>
      </c>
      <c r="Y21" s="187">
        <f>IFERROR(X21/P21,"-")</f>
        <v>8333.3333333333</v>
      </c>
      <c r="Z21" s="187">
        <f>IFERROR(X21/V21,"-")</f>
        <v>12500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>
        <v>1</v>
      </c>
      <c r="BQ21" s="122">
        <f>IFERROR(BP21/BN21,"-")</f>
        <v>0.5</v>
      </c>
      <c r="BR21" s="123">
        <v>2000</v>
      </c>
      <c r="BS21" s="124">
        <f>IFERROR(BR21/BN21,"-")</f>
        <v>1000</v>
      </c>
      <c r="BT21" s="125">
        <v>1</v>
      </c>
      <c r="BU21" s="125"/>
      <c r="BV21" s="125"/>
      <c r="BW21" s="126">
        <v>1</v>
      </c>
      <c r="BX21" s="127">
        <f>IF(P21=0,"",IF(BW21=0,"",(BW21/P21)))</f>
        <v>0.33333333333333</v>
      </c>
      <c r="BY21" s="128">
        <v>1</v>
      </c>
      <c r="BZ21" s="129">
        <f>IFERROR(BY21/BW21,"-")</f>
        <v>1</v>
      </c>
      <c r="CA21" s="130">
        <v>23000</v>
      </c>
      <c r="CB21" s="131">
        <f>IFERROR(CA21/BW21,"-")</f>
        <v>23000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25000</v>
      </c>
      <c r="CQ21" s="141">
        <v>23000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104</v>
      </c>
      <c r="E22" s="203" t="s">
        <v>105</v>
      </c>
      <c r="F22" s="203" t="s">
        <v>64</v>
      </c>
      <c r="G22" s="203"/>
      <c r="H22" s="90" t="s">
        <v>66</v>
      </c>
      <c r="I22" s="90" t="s">
        <v>106</v>
      </c>
      <c r="J22" s="188"/>
      <c r="K22" s="81">
        <v>13</v>
      </c>
      <c r="L22" s="81">
        <v>0</v>
      </c>
      <c r="M22" s="81">
        <v>48</v>
      </c>
      <c r="N22" s="91">
        <v>6</v>
      </c>
      <c r="O22" s="92">
        <v>0</v>
      </c>
      <c r="P22" s="93">
        <f>N22+O22</f>
        <v>6</v>
      </c>
      <c r="Q22" s="82">
        <f>IFERROR(P22/M22,"-")</f>
        <v>0.125</v>
      </c>
      <c r="R22" s="81">
        <v>0</v>
      </c>
      <c r="S22" s="81">
        <v>2</v>
      </c>
      <c r="T22" s="82">
        <f>IFERROR(S22/(O22+P22),"-")</f>
        <v>0.33333333333333</v>
      </c>
      <c r="U22" s="182"/>
      <c r="V22" s="84">
        <v>1</v>
      </c>
      <c r="W22" s="82">
        <f>IF(P22=0,"-",V22/P22)</f>
        <v>0.16666666666667</v>
      </c>
      <c r="X22" s="186">
        <v>89000</v>
      </c>
      <c r="Y22" s="187">
        <f>IFERROR(X22/P22,"-")</f>
        <v>14833.333333333</v>
      </c>
      <c r="Z22" s="187">
        <f>IFERROR(X22/V22,"-")</f>
        <v>89000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0.16666666666667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0.33333333333333</v>
      </c>
      <c r="BY22" s="128">
        <v>1</v>
      </c>
      <c r="BZ22" s="129">
        <f>IFERROR(BY22/BW22,"-")</f>
        <v>0.5</v>
      </c>
      <c r="CA22" s="130">
        <v>89000</v>
      </c>
      <c r="CB22" s="131">
        <f>IFERROR(CA22/BW22,"-")</f>
        <v>44500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89000</v>
      </c>
      <c r="CQ22" s="141">
        <v>89000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104</v>
      </c>
      <c r="E23" s="203" t="s">
        <v>105</v>
      </c>
      <c r="F23" s="203" t="s">
        <v>69</v>
      </c>
      <c r="G23" s="203"/>
      <c r="H23" s="90"/>
      <c r="I23" s="90"/>
      <c r="J23" s="188"/>
      <c r="K23" s="81">
        <v>20</v>
      </c>
      <c r="L23" s="81">
        <v>12</v>
      </c>
      <c r="M23" s="81">
        <v>2</v>
      </c>
      <c r="N23" s="91">
        <v>3</v>
      </c>
      <c r="O23" s="92">
        <v>0</v>
      </c>
      <c r="P23" s="93">
        <f>N23+O23</f>
        <v>3</v>
      </c>
      <c r="Q23" s="82">
        <f>IFERROR(P23/M23,"-")</f>
        <v>1.5</v>
      </c>
      <c r="R23" s="81">
        <v>0</v>
      </c>
      <c r="S23" s="81">
        <v>3</v>
      </c>
      <c r="T23" s="82">
        <f>IFERROR(S23/(O23+P23),"-")</f>
        <v>1</v>
      </c>
      <c r="U23" s="182"/>
      <c r="V23" s="84">
        <v>1</v>
      </c>
      <c r="W23" s="82">
        <f>IF(P23=0,"-",V23/P23)</f>
        <v>0.33333333333333</v>
      </c>
      <c r="X23" s="186">
        <v>6000</v>
      </c>
      <c r="Y23" s="187">
        <f>IFERROR(X23/P23,"-")</f>
        <v>2000</v>
      </c>
      <c r="Z23" s="187">
        <f>IFERROR(X23/V23,"-")</f>
        <v>6000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6000</v>
      </c>
      <c r="CK23" s="138">
        <f>IFERROR(CJ23/CF23,"-")</f>
        <v>6000</v>
      </c>
      <c r="CL23" s="139"/>
      <c r="CM23" s="139">
        <v>1</v>
      </c>
      <c r="CN23" s="139"/>
      <c r="CO23" s="140">
        <v>1</v>
      </c>
      <c r="CP23" s="141">
        <v>6000</v>
      </c>
      <c r="CQ23" s="141">
        <v>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109</v>
      </c>
      <c r="E24" s="203" t="s">
        <v>110</v>
      </c>
      <c r="F24" s="203" t="s">
        <v>64</v>
      </c>
      <c r="G24" s="203"/>
      <c r="H24" s="90" t="s">
        <v>66</v>
      </c>
      <c r="I24" s="90" t="s">
        <v>111</v>
      </c>
      <c r="J24" s="188"/>
      <c r="K24" s="81">
        <v>8</v>
      </c>
      <c r="L24" s="81">
        <v>0</v>
      </c>
      <c r="M24" s="81">
        <v>40</v>
      </c>
      <c r="N24" s="91">
        <v>1</v>
      </c>
      <c r="O24" s="92">
        <v>0</v>
      </c>
      <c r="P24" s="93">
        <f>N24+O24</f>
        <v>1</v>
      </c>
      <c r="Q24" s="82">
        <f>IFERROR(P24/M24,"-")</f>
        <v>0.025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109</v>
      </c>
      <c r="E25" s="203" t="s">
        <v>110</v>
      </c>
      <c r="F25" s="203" t="s">
        <v>69</v>
      </c>
      <c r="G25" s="203"/>
      <c r="H25" s="90"/>
      <c r="I25" s="90"/>
      <c r="J25" s="188"/>
      <c r="K25" s="81">
        <v>91</v>
      </c>
      <c r="L25" s="81">
        <v>24</v>
      </c>
      <c r="M25" s="81">
        <v>2</v>
      </c>
      <c r="N25" s="91">
        <v>5</v>
      </c>
      <c r="O25" s="92">
        <v>0</v>
      </c>
      <c r="P25" s="93">
        <f>N25+O25</f>
        <v>5</v>
      </c>
      <c r="Q25" s="82">
        <f>IFERROR(P25/M25,"-")</f>
        <v>2.5</v>
      </c>
      <c r="R25" s="81">
        <v>1</v>
      </c>
      <c r="S25" s="81">
        <v>1</v>
      </c>
      <c r="T25" s="82">
        <f>IFERROR(S25/(O25+P25),"-")</f>
        <v>0.2</v>
      </c>
      <c r="U25" s="182"/>
      <c r="V25" s="84">
        <v>2</v>
      </c>
      <c r="W25" s="82">
        <f>IF(P25=0,"-",V25/P25)</f>
        <v>0.4</v>
      </c>
      <c r="X25" s="186">
        <v>41500</v>
      </c>
      <c r="Y25" s="187">
        <f>IFERROR(X25/P25,"-")</f>
        <v>8300</v>
      </c>
      <c r="Z25" s="187">
        <f>IFERROR(X25/V25,"-")</f>
        <v>20750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0.6</v>
      </c>
      <c r="BP25" s="121">
        <v>1</v>
      </c>
      <c r="BQ25" s="122">
        <f>IFERROR(BP25/BN25,"-")</f>
        <v>0.33333333333333</v>
      </c>
      <c r="BR25" s="123">
        <v>40000</v>
      </c>
      <c r="BS25" s="124">
        <f>IFERROR(BR25/BN25,"-")</f>
        <v>13333.333333333</v>
      </c>
      <c r="BT25" s="125"/>
      <c r="BU25" s="125"/>
      <c r="BV25" s="125">
        <v>1</v>
      </c>
      <c r="BW25" s="126">
        <v>1</v>
      </c>
      <c r="BX25" s="127">
        <f>IF(P25=0,"",IF(BW25=0,"",(BW25/P25)))</f>
        <v>0.2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0.2</v>
      </c>
      <c r="CH25" s="135">
        <v>1</v>
      </c>
      <c r="CI25" s="136">
        <f>IFERROR(CH25/CF25,"-")</f>
        <v>1</v>
      </c>
      <c r="CJ25" s="137">
        <v>1500</v>
      </c>
      <c r="CK25" s="138">
        <f>IFERROR(CJ25/CF25,"-")</f>
        <v>1500</v>
      </c>
      <c r="CL25" s="139">
        <v>1</v>
      </c>
      <c r="CM25" s="139"/>
      <c r="CN25" s="139"/>
      <c r="CO25" s="140">
        <v>2</v>
      </c>
      <c r="CP25" s="141">
        <v>41500</v>
      </c>
      <c r="CQ25" s="141">
        <v>40000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0.36666666666667</v>
      </c>
      <c r="B26" s="203" t="s">
        <v>113</v>
      </c>
      <c r="C26" s="203"/>
      <c r="D26" s="203" t="s">
        <v>114</v>
      </c>
      <c r="E26" s="203" t="s">
        <v>115</v>
      </c>
      <c r="F26" s="203" t="s">
        <v>64</v>
      </c>
      <c r="G26" s="203" t="s">
        <v>116</v>
      </c>
      <c r="H26" s="90" t="s">
        <v>117</v>
      </c>
      <c r="I26" s="90" t="s">
        <v>118</v>
      </c>
      <c r="J26" s="188">
        <v>120000</v>
      </c>
      <c r="K26" s="81">
        <v>26</v>
      </c>
      <c r="L26" s="81">
        <v>0</v>
      </c>
      <c r="M26" s="81">
        <v>74</v>
      </c>
      <c r="N26" s="91">
        <v>8</v>
      </c>
      <c r="O26" s="92">
        <v>0</v>
      </c>
      <c r="P26" s="93">
        <f>N26+O26</f>
        <v>8</v>
      </c>
      <c r="Q26" s="82">
        <f>IFERROR(P26/M26,"-")</f>
        <v>0.10810810810811</v>
      </c>
      <c r="R26" s="81">
        <v>0</v>
      </c>
      <c r="S26" s="81">
        <v>3</v>
      </c>
      <c r="T26" s="82">
        <f>IFERROR(S26/(O26+P26),"-")</f>
        <v>0.375</v>
      </c>
      <c r="U26" s="182">
        <f>IFERROR(J26/SUM(P26:P27),"-")</f>
        <v>10000</v>
      </c>
      <c r="V26" s="84">
        <v>1</v>
      </c>
      <c r="W26" s="82">
        <f>IF(P26=0,"-",V26/P26)</f>
        <v>0.125</v>
      </c>
      <c r="X26" s="186">
        <v>1000</v>
      </c>
      <c r="Y26" s="187">
        <f>IFERROR(X26/P26,"-")</f>
        <v>125</v>
      </c>
      <c r="Z26" s="187">
        <f>IFERROR(X26/V26,"-")</f>
        <v>1000</v>
      </c>
      <c r="AA26" s="188">
        <f>SUM(X26:X27)-SUM(J26:J27)</f>
        <v>-76000</v>
      </c>
      <c r="AB26" s="85">
        <f>SUM(X26:X27)/SUM(J26:J27)</f>
        <v>0.36666666666667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4</v>
      </c>
      <c r="BF26" s="113">
        <f>IF(P26=0,"",IF(BE26=0,"",(BE26/P26)))</f>
        <v>0.5</v>
      </c>
      <c r="BG26" s="112">
        <v>1</v>
      </c>
      <c r="BH26" s="114">
        <f>IFERROR(BG26/BE26,"-")</f>
        <v>0.25</v>
      </c>
      <c r="BI26" s="115">
        <v>1000</v>
      </c>
      <c r="BJ26" s="116">
        <f>IFERROR(BI26/BE26,"-")</f>
        <v>250</v>
      </c>
      <c r="BK26" s="117">
        <v>1</v>
      </c>
      <c r="BL26" s="117"/>
      <c r="BM26" s="117"/>
      <c r="BN26" s="119">
        <v>2</v>
      </c>
      <c r="BO26" s="120">
        <f>IF(P26=0,"",IF(BN26=0,"",(BN26/P26)))</f>
        <v>0.25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</v>
      </c>
      <c r="CQ26" s="141">
        <v>1000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114</v>
      </c>
      <c r="E27" s="203" t="s">
        <v>115</v>
      </c>
      <c r="F27" s="203" t="s">
        <v>69</v>
      </c>
      <c r="G27" s="203"/>
      <c r="H27" s="90"/>
      <c r="I27" s="90"/>
      <c r="J27" s="188"/>
      <c r="K27" s="81">
        <v>50</v>
      </c>
      <c r="L27" s="81">
        <v>17</v>
      </c>
      <c r="M27" s="81">
        <v>9</v>
      </c>
      <c r="N27" s="91">
        <v>4</v>
      </c>
      <c r="O27" s="92">
        <v>0</v>
      </c>
      <c r="P27" s="93">
        <f>N27+O27</f>
        <v>4</v>
      </c>
      <c r="Q27" s="82">
        <f>IFERROR(P27/M27,"-")</f>
        <v>0.44444444444444</v>
      </c>
      <c r="R27" s="81">
        <v>0</v>
      </c>
      <c r="S27" s="81">
        <v>3</v>
      </c>
      <c r="T27" s="82">
        <f>IFERROR(S27/(O27+P27),"-")</f>
        <v>0.75</v>
      </c>
      <c r="U27" s="182"/>
      <c r="V27" s="84">
        <v>2</v>
      </c>
      <c r="W27" s="82">
        <f>IF(P27=0,"-",V27/P27)</f>
        <v>0.5</v>
      </c>
      <c r="X27" s="186">
        <v>43000</v>
      </c>
      <c r="Y27" s="187">
        <f>IFERROR(X27/P27,"-")</f>
        <v>10750</v>
      </c>
      <c r="Z27" s="187">
        <f>IFERROR(X27/V27,"-")</f>
        <v>21500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>
        <v>1</v>
      </c>
      <c r="BZ27" s="129">
        <f>IFERROR(BY27/BW27,"-")</f>
        <v>0.5</v>
      </c>
      <c r="CA27" s="130">
        <v>8000</v>
      </c>
      <c r="CB27" s="131">
        <f>IFERROR(CA27/BW27,"-")</f>
        <v>4000</v>
      </c>
      <c r="CC27" s="132"/>
      <c r="CD27" s="132">
        <v>1</v>
      </c>
      <c r="CE27" s="132"/>
      <c r="CF27" s="133">
        <v>1</v>
      </c>
      <c r="CG27" s="134">
        <f>IF(P27=0,"",IF(CF27=0,"",(CF27/P27)))</f>
        <v>0.25</v>
      </c>
      <c r="CH27" s="135">
        <v>1</v>
      </c>
      <c r="CI27" s="136">
        <f>IFERROR(CH27/CF27,"-")</f>
        <v>1</v>
      </c>
      <c r="CJ27" s="137">
        <v>35000</v>
      </c>
      <c r="CK27" s="138">
        <f>IFERROR(CJ27/CF27,"-")</f>
        <v>35000</v>
      </c>
      <c r="CL27" s="139"/>
      <c r="CM27" s="139"/>
      <c r="CN27" s="139">
        <v>1</v>
      </c>
      <c r="CO27" s="140">
        <v>2</v>
      </c>
      <c r="CP27" s="141">
        <v>43000</v>
      </c>
      <c r="CQ27" s="141">
        <v>35000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0.013333333333333</v>
      </c>
      <c r="B28" s="203" t="s">
        <v>120</v>
      </c>
      <c r="C28" s="203"/>
      <c r="D28" s="203" t="s">
        <v>114</v>
      </c>
      <c r="E28" s="203" t="s">
        <v>115</v>
      </c>
      <c r="F28" s="203" t="s">
        <v>64</v>
      </c>
      <c r="G28" s="203" t="s">
        <v>65</v>
      </c>
      <c r="H28" s="90" t="s">
        <v>117</v>
      </c>
      <c r="I28" s="90" t="s">
        <v>118</v>
      </c>
      <c r="J28" s="188">
        <v>150000</v>
      </c>
      <c r="K28" s="81">
        <v>15</v>
      </c>
      <c r="L28" s="81">
        <v>0</v>
      </c>
      <c r="M28" s="81">
        <v>61</v>
      </c>
      <c r="N28" s="91">
        <v>5</v>
      </c>
      <c r="O28" s="92">
        <v>0</v>
      </c>
      <c r="P28" s="93">
        <f>N28+O28</f>
        <v>5</v>
      </c>
      <c r="Q28" s="82">
        <f>IFERROR(P28/M28,"-")</f>
        <v>0.081967213114754</v>
      </c>
      <c r="R28" s="81">
        <v>0</v>
      </c>
      <c r="S28" s="81">
        <v>2</v>
      </c>
      <c r="T28" s="82">
        <f>IFERROR(S28/(O28+P28),"-")</f>
        <v>0.4</v>
      </c>
      <c r="U28" s="182">
        <f>IFERROR(J28/SUM(P28:P29),"-")</f>
        <v>21428.571428571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-148000</v>
      </c>
      <c r="AB28" s="85">
        <f>SUM(X28:X29)/SUM(J28:J29)</f>
        <v>0.013333333333333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0.4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0.4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0.2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114</v>
      </c>
      <c r="E29" s="203" t="s">
        <v>115</v>
      </c>
      <c r="F29" s="203" t="s">
        <v>69</v>
      </c>
      <c r="G29" s="203"/>
      <c r="H29" s="90"/>
      <c r="I29" s="90"/>
      <c r="J29" s="188"/>
      <c r="K29" s="81">
        <v>37</v>
      </c>
      <c r="L29" s="81">
        <v>21</v>
      </c>
      <c r="M29" s="81">
        <v>10</v>
      </c>
      <c r="N29" s="91">
        <v>2</v>
      </c>
      <c r="O29" s="92">
        <v>0</v>
      </c>
      <c r="P29" s="93">
        <f>N29+O29</f>
        <v>2</v>
      </c>
      <c r="Q29" s="82">
        <f>IFERROR(P29/M29,"-")</f>
        <v>0.2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0.5</v>
      </c>
      <c r="X29" s="186">
        <v>2000</v>
      </c>
      <c r="Y29" s="187">
        <f>IFERROR(X29/P29,"-")</f>
        <v>1000</v>
      </c>
      <c r="Z29" s="187">
        <f>IFERROR(X29/V29,"-")</f>
        <v>2000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2</v>
      </c>
      <c r="BX29" s="127">
        <f>IF(P29=0,"",IF(BW29=0,"",(BW29/P29)))</f>
        <v>1</v>
      </c>
      <c r="BY29" s="128">
        <v>1</v>
      </c>
      <c r="BZ29" s="129">
        <f>IFERROR(BY29/BW29,"-")</f>
        <v>0.5</v>
      </c>
      <c r="CA29" s="130">
        <v>2000</v>
      </c>
      <c r="CB29" s="131">
        <f>IFERROR(CA29/BW29,"-")</f>
        <v>1000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2000</v>
      </c>
      <c r="CQ29" s="141">
        <v>2000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0.14666666666667</v>
      </c>
      <c r="B30" s="203" t="s">
        <v>122</v>
      </c>
      <c r="C30" s="203"/>
      <c r="D30" s="203" t="s">
        <v>123</v>
      </c>
      <c r="E30" s="203" t="s">
        <v>124</v>
      </c>
      <c r="F30" s="203" t="s">
        <v>64</v>
      </c>
      <c r="G30" s="203" t="s">
        <v>125</v>
      </c>
      <c r="H30" s="90" t="s">
        <v>126</v>
      </c>
      <c r="I30" s="204" t="s">
        <v>127</v>
      </c>
      <c r="J30" s="188">
        <v>150000</v>
      </c>
      <c r="K30" s="81">
        <v>25</v>
      </c>
      <c r="L30" s="81">
        <v>0</v>
      </c>
      <c r="M30" s="81">
        <v>74</v>
      </c>
      <c r="N30" s="91">
        <v>3</v>
      </c>
      <c r="O30" s="92">
        <v>0</v>
      </c>
      <c r="P30" s="93">
        <f>N30+O30</f>
        <v>3</v>
      </c>
      <c r="Q30" s="82">
        <f>IFERROR(P30/M30,"-")</f>
        <v>0.040540540540541</v>
      </c>
      <c r="R30" s="81">
        <v>0</v>
      </c>
      <c r="S30" s="81">
        <v>1</v>
      </c>
      <c r="T30" s="82">
        <f>IFERROR(S30/(O30+P30),"-")</f>
        <v>0.33333333333333</v>
      </c>
      <c r="U30" s="182">
        <f>IFERROR(J30/SUM(P30:P31),"-")</f>
        <v>25000</v>
      </c>
      <c r="V30" s="84">
        <v>1</v>
      </c>
      <c r="W30" s="82">
        <f>IF(P30=0,"-",V30/P30)</f>
        <v>0.33333333333333</v>
      </c>
      <c r="X30" s="186">
        <v>5000</v>
      </c>
      <c r="Y30" s="187">
        <f>IFERROR(X30/P30,"-")</f>
        <v>1666.6666666667</v>
      </c>
      <c r="Z30" s="187">
        <f>IFERROR(X30/V30,"-")</f>
        <v>5000</v>
      </c>
      <c r="AA30" s="188">
        <f>SUM(X30:X31)-SUM(J30:J31)</f>
        <v>-128000</v>
      </c>
      <c r="AB30" s="85">
        <f>SUM(X30:X31)/SUM(J30:J31)</f>
        <v>0.14666666666667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0.33333333333333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0.33333333333333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>
        <v>1</v>
      </c>
      <c r="BQ30" s="122">
        <f>IFERROR(BP30/BN30,"-")</f>
        <v>1</v>
      </c>
      <c r="BR30" s="123">
        <v>5000</v>
      </c>
      <c r="BS30" s="124">
        <f>IFERROR(BR30/BN30,"-")</f>
        <v>5000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5000</v>
      </c>
      <c r="CQ30" s="141">
        <v>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128</v>
      </c>
      <c r="C31" s="203"/>
      <c r="D31" s="203" t="s">
        <v>123</v>
      </c>
      <c r="E31" s="203" t="s">
        <v>124</v>
      </c>
      <c r="F31" s="203" t="s">
        <v>69</v>
      </c>
      <c r="G31" s="203"/>
      <c r="H31" s="90"/>
      <c r="I31" s="90"/>
      <c r="J31" s="188"/>
      <c r="K31" s="81">
        <v>28</v>
      </c>
      <c r="L31" s="81">
        <v>22</v>
      </c>
      <c r="M31" s="81">
        <v>5</v>
      </c>
      <c r="N31" s="91">
        <v>3</v>
      </c>
      <c r="O31" s="92">
        <v>0</v>
      </c>
      <c r="P31" s="93">
        <f>N31+O31</f>
        <v>3</v>
      </c>
      <c r="Q31" s="82">
        <f>IFERROR(P31/M31,"-")</f>
        <v>0.6</v>
      </c>
      <c r="R31" s="81">
        <v>1</v>
      </c>
      <c r="S31" s="81">
        <v>1</v>
      </c>
      <c r="T31" s="82">
        <f>IFERROR(S31/(O31+P31),"-")</f>
        <v>0.33333333333333</v>
      </c>
      <c r="U31" s="182"/>
      <c r="V31" s="84">
        <v>2</v>
      </c>
      <c r="W31" s="82">
        <f>IF(P31=0,"-",V31/P31)</f>
        <v>0.66666666666667</v>
      </c>
      <c r="X31" s="186">
        <v>17000</v>
      </c>
      <c r="Y31" s="187">
        <f>IFERROR(X31/P31,"-")</f>
        <v>5666.6666666667</v>
      </c>
      <c r="Z31" s="187">
        <f>IFERROR(X31/V31,"-")</f>
        <v>8500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>
        <v>1</v>
      </c>
      <c r="BQ31" s="122">
        <f>IFERROR(BP31/BN31,"-")</f>
        <v>0.5</v>
      </c>
      <c r="BR31" s="123">
        <v>1000</v>
      </c>
      <c r="BS31" s="124">
        <f>IFERROR(BR31/BN31,"-")</f>
        <v>500</v>
      </c>
      <c r="BT31" s="125">
        <v>1</v>
      </c>
      <c r="BU31" s="125"/>
      <c r="BV31" s="125"/>
      <c r="BW31" s="126">
        <v>1</v>
      </c>
      <c r="BX31" s="127">
        <f>IF(P31=0,"",IF(BW31=0,"",(BW31/P31)))</f>
        <v>0.33333333333333</v>
      </c>
      <c r="BY31" s="128">
        <v>1</v>
      </c>
      <c r="BZ31" s="129">
        <f>IFERROR(BY31/BW31,"-")</f>
        <v>1</v>
      </c>
      <c r="CA31" s="130">
        <v>16000</v>
      </c>
      <c r="CB31" s="131">
        <f>IFERROR(CA31/BW31,"-")</f>
        <v>16000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17000</v>
      </c>
      <c r="CQ31" s="141">
        <v>16000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0.88</v>
      </c>
      <c r="B32" s="203" t="s">
        <v>129</v>
      </c>
      <c r="C32" s="203"/>
      <c r="D32" s="203" t="s">
        <v>123</v>
      </c>
      <c r="E32" s="203" t="s">
        <v>124</v>
      </c>
      <c r="F32" s="203" t="s">
        <v>64</v>
      </c>
      <c r="G32" s="203" t="s">
        <v>130</v>
      </c>
      <c r="H32" s="90" t="s">
        <v>126</v>
      </c>
      <c r="I32" s="204" t="s">
        <v>131</v>
      </c>
      <c r="J32" s="188">
        <v>150000</v>
      </c>
      <c r="K32" s="81">
        <v>50</v>
      </c>
      <c r="L32" s="81">
        <v>0</v>
      </c>
      <c r="M32" s="81">
        <v>163</v>
      </c>
      <c r="N32" s="91">
        <v>16</v>
      </c>
      <c r="O32" s="92">
        <v>0</v>
      </c>
      <c r="P32" s="93">
        <f>N32+O32</f>
        <v>16</v>
      </c>
      <c r="Q32" s="82">
        <f>IFERROR(P32/M32,"-")</f>
        <v>0.098159509202454</v>
      </c>
      <c r="R32" s="81">
        <v>2</v>
      </c>
      <c r="S32" s="81">
        <v>5</v>
      </c>
      <c r="T32" s="82">
        <f>IFERROR(S32/(O32+P32),"-")</f>
        <v>0.3125</v>
      </c>
      <c r="U32" s="182">
        <f>IFERROR(J32/SUM(P32:P33),"-")</f>
        <v>7894.7368421053</v>
      </c>
      <c r="V32" s="84">
        <v>3</v>
      </c>
      <c r="W32" s="82">
        <f>IF(P32=0,"-",V32/P32)</f>
        <v>0.1875</v>
      </c>
      <c r="X32" s="186">
        <v>122000</v>
      </c>
      <c r="Y32" s="187">
        <f>IFERROR(X32/P32,"-")</f>
        <v>7625</v>
      </c>
      <c r="Z32" s="187">
        <f>IFERROR(X32/V32,"-")</f>
        <v>40666.666666667</v>
      </c>
      <c r="AA32" s="188">
        <f>SUM(X32:X33)-SUM(J32:J33)</f>
        <v>-18000</v>
      </c>
      <c r="AB32" s="85">
        <f>SUM(X32:X33)/SUM(J32:J33)</f>
        <v>0.88</v>
      </c>
      <c r="AC32" s="79"/>
      <c r="AD32" s="94">
        <v>1</v>
      </c>
      <c r="AE32" s="95">
        <f>IF(P32=0,"",IF(AD32=0,"",(AD32/P32)))</f>
        <v>0.0625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0.0625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8</v>
      </c>
      <c r="BO32" s="120">
        <f>IF(P32=0,"",IF(BN32=0,"",(BN32/P32)))</f>
        <v>0.5</v>
      </c>
      <c r="BP32" s="121">
        <v>1</v>
      </c>
      <c r="BQ32" s="122">
        <f>IFERROR(BP32/BN32,"-")</f>
        <v>0.125</v>
      </c>
      <c r="BR32" s="123">
        <v>3000</v>
      </c>
      <c r="BS32" s="124">
        <f>IFERROR(BR32/BN32,"-")</f>
        <v>375</v>
      </c>
      <c r="BT32" s="125">
        <v>1</v>
      </c>
      <c r="BU32" s="125"/>
      <c r="BV32" s="125"/>
      <c r="BW32" s="126">
        <v>4</v>
      </c>
      <c r="BX32" s="127">
        <f>IF(P32=0,"",IF(BW32=0,"",(BW32/P32)))</f>
        <v>0.25</v>
      </c>
      <c r="BY32" s="128">
        <v>2</v>
      </c>
      <c r="BZ32" s="129">
        <f>IFERROR(BY32/BW32,"-")</f>
        <v>0.5</v>
      </c>
      <c r="CA32" s="130">
        <v>119000</v>
      </c>
      <c r="CB32" s="131">
        <f>IFERROR(CA32/BW32,"-")</f>
        <v>29750</v>
      </c>
      <c r="CC32" s="132"/>
      <c r="CD32" s="132"/>
      <c r="CE32" s="132">
        <v>2</v>
      </c>
      <c r="CF32" s="133">
        <v>2</v>
      </c>
      <c r="CG32" s="134">
        <f>IF(P32=0,"",IF(CF32=0,"",(CF32/P32)))</f>
        <v>0.125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3</v>
      </c>
      <c r="CP32" s="141">
        <v>122000</v>
      </c>
      <c r="CQ32" s="141">
        <v>64000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123</v>
      </c>
      <c r="E33" s="203" t="s">
        <v>124</v>
      </c>
      <c r="F33" s="203" t="s">
        <v>69</v>
      </c>
      <c r="G33" s="203"/>
      <c r="H33" s="90"/>
      <c r="I33" s="90"/>
      <c r="J33" s="188"/>
      <c r="K33" s="81">
        <v>28</v>
      </c>
      <c r="L33" s="81">
        <v>26</v>
      </c>
      <c r="M33" s="81">
        <v>19</v>
      </c>
      <c r="N33" s="91">
        <v>3</v>
      </c>
      <c r="O33" s="92">
        <v>0</v>
      </c>
      <c r="P33" s="93">
        <f>N33+O33</f>
        <v>3</v>
      </c>
      <c r="Q33" s="82">
        <f>IFERROR(P33/M33,"-")</f>
        <v>0.15789473684211</v>
      </c>
      <c r="R33" s="81">
        <v>0</v>
      </c>
      <c r="S33" s="81">
        <v>2</v>
      </c>
      <c r="T33" s="82">
        <f>IFERROR(S33/(O33+P33),"-")</f>
        <v>0.66666666666667</v>
      </c>
      <c r="U33" s="182"/>
      <c r="V33" s="84">
        <v>1</v>
      </c>
      <c r="W33" s="82">
        <f>IF(P33=0,"-",V33/P33)</f>
        <v>0.33333333333333</v>
      </c>
      <c r="X33" s="186">
        <v>10000</v>
      </c>
      <c r="Y33" s="187">
        <f>IFERROR(X33/P33,"-")</f>
        <v>3333.3333333333</v>
      </c>
      <c r="Z33" s="187">
        <f>IFERROR(X33/V33,"-")</f>
        <v>10000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0.66666666666667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>
        <v>1</v>
      </c>
      <c r="CI33" s="136">
        <f>IFERROR(CH33/CF33,"-")</f>
        <v>1</v>
      </c>
      <c r="CJ33" s="137">
        <v>10000</v>
      </c>
      <c r="CK33" s="138">
        <f>IFERROR(CJ33/CF33,"-")</f>
        <v>10000</v>
      </c>
      <c r="CL33" s="139">
        <v>1</v>
      </c>
      <c r="CM33" s="139"/>
      <c r="CN33" s="139"/>
      <c r="CO33" s="140">
        <v>1</v>
      </c>
      <c r="CP33" s="141">
        <v>10000</v>
      </c>
      <c r="CQ33" s="141">
        <v>10000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0.05</v>
      </c>
      <c r="B34" s="203" t="s">
        <v>133</v>
      </c>
      <c r="C34" s="203"/>
      <c r="D34" s="203" t="s">
        <v>134</v>
      </c>
      <c r="E34" s="203" t="s">
        <v>135</v>
      </c>
      <c r="F34" s="203" t="s">
        <v>64</v>
      </c>
      <c r="G34" s="203" t="s">
        <v>136</v>
      </c>
      <c r="H34" s="90" t="s">
        <v>137</v>
      </c>
      <c r="I34" s="205" t="s">
        <v>138</v>
      </c>
      <c r="J34" s="188">
        <v>120000</v>
      </c>
      <c r="K34" s="81">
        <v>21</v>
      </c>
      <c r="L34" s="81">
        <v>0</v>
      </c>
      <c r="M34" s="81">
        <v>80</v>
      </c>
      <c r="N34" s="91">
        <v>10</v>
      </c>
      <c r="O34" s="92">
        <v>1</v>
      </c>
      <c r="P34" s="93">
        <f>N34+O34</f>
        <v>11</v>
      </c>
      <c r="Q34" s="82">
        <f>IFERROR(P34/M34,"-")</f>
        <v>0.1375</v>
      </c>
      <c r="R34" s="81">
        <v>0</v>
      </c>
      <c r="S34" s="81">
        <v>7</v>
      </c>
      <c r="T34" s="82">
        <f>IFERROR(S34/(O34+P34),"-")</f>
        <v>0.58333333333333</v>
      </c>
      <c r="U34" s="182">
        <f>IFERROR(J34/SUM(P34:P35),"-")</f>
        <v>10000</v>
      </c>
      <c r="V34" s="84">
        <v>3</v>
      </c>
      <c r="W34" s="82">
        <f>IF(P34=0,"-",V34/P34)</f>
        <v>0.27272727272727</v>
      </c>
      <c r="X34" s="186">
        <v>6000</v>
      </c>
      <c r="Y34" s="187">
        <f>IFERROR(X34/P34,"-")</f>
        <v>545.45454545455</v>
      </c>
      <c r="Z34" s="187">
        <f>IFERROR(X34/V34,"-")</f>
        <v>2000</v>
      </c>
      <c r="AA34" s="188">
        <f>SUM(X34:X35)-SUM(J34:J35)</f>
        <v>-114000</v>
      </c>
      <c r="AB34" s="85">
        <f>SUM(X34:X35)/SUM(J34:J35)</f>
        <v>0.05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0.090909090909091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3</v>
      </c>
      <c r="AW34" s="107">
        <f>IF(P34=0,"",IF(AV34=0,"",(AV34/P34)))</f>
        <v>0.27272727272727</v>
      </c>
      <c r="AX34" s="106">
        <v>1</v>
      </c>
      <c r="AY34" s="108">
        <f>IFERROR(AX34/AV34,"-")</f>
        <v>0.33333333333333</v>
      </c>
      <c r="AZ34" s="109">
        <v>2000</v>
      </c>
      <c r="BA34" s="110">
        <f>IFERROR(AZ34/AV34,"-")</f>
        <v>666.66666666667</v>
      </c>
      <c r="BB34" s="111">
        <v>1</v>
      </c>
      <c r="BC34" s="111"/>
      <c r="BD34" s="111"/>
      <c r="BE34" s="112">
        <v>3</v>
      </c>
      <c r="BF34" s="113">
        <f>IF(P34=0,"",IF(BE34=0,"",(BE34/P34)))</f>
        <v>0.27272727272727</v>
      </c>
      <c r="BG34" s="112">
        <v>1</v>
      </c>
      <c r="BH34" s="114">
        <f>IFERROR(BG34/BE34,"-")</f>
        <v>0.33333333333333</v>
      </c>
      <c r="BI34" s="115">
        <v>1000</v>
      </c>
      <c r="BJ34" s="116">
        <f>IFERROR(BI34/BE34,"-")</f>
        <v>333.33333333333</v>
      </c>
      <c r="BK34" s="117">
        <v>1</v>
      </c>
      <c r="BL34" s="117"/>
      <c r="BM34" s="117"/>
      <c r="BN34" s="119">
        <v>3</v>
      </c>
      <c r="BO34" s="120">
        <f>IF(P34=0,"",IF(BN34=0,"",(BN34/P34)))</f>
        <v>0.27272727272727</v>
      </c>
      <c r="BP34" s="121">
        <v>1</v>
      </c>
      <c r="BQ34" s="122">
        <f>IFERROR(BP34/BN34,"-")</f>
        <v>0.33333333333333</v>
      </c>
      <c r="BR34" s="123">
        <v>3000</v>
      </c>
      <c r="BS34" s="124">
        <f>IFERROR(BR34/BN34,"-")</f>
        <v>1000</v>
      </c>
      <c r="BT34" s="125">
        <v>1</v>
      </c>
      <c r="BU34" s="125"/>
      <c r="BV34" s="125"/>
      <c r="BW34" s="126">
        <v>1</v>
      </c>
      <c r="BX34" s="127">
        <f>IF(P34=0,"",IF(BW34=0,"",(BW34/P34)))</f>
        <v>0.090909090909091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6000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139</v>
      </c>
      <c r="C35" s="203"/>
      <c r="D35" s="203" t="s">
        <v>134</v>
      </c>
      <c r="E35" s="203" t="s">
        <v>135</v>
      </c>
      <c r="F35" s="203" t="s">
        <v>69</v>
      </c>
      <c r="G35" s="203"/>
      <c r="H35" s="90"/>
      <c r="I35" s="90"/>
      <c r="J35" s="188"/>
      <c r="K35" s="81">
        <v>42</v>
      </c>
      <c r="L35" s="81">
        <v>18</v>
      </c>
      <c r="M35" s="81">
        <v>8</v>
      </c>
      <c r="N35" s="91">
        <v>1</v>
      </c>
      <c r="O35" s="92">
        <v>0</v>
      </c>
      <c r="P35" s="93">
        <f>N35+O35</f>
        <v>1</v>
      </c>
      <c r="Q35" s="82">
        <f>IFERROR(P35/M35,"-")</f>
        <v>0.125</v>
      </c>
      <c r="R35" s="81">
        <v>0</v>
      </c>
      <c r="S35" s="81">
        <v>1</v>
      </c>
      <c r="T35" s="82">
        <f>IFERROR(S35/(O35+P35),"-")</f>
        <v>1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30"/>
      <c r="B36" s="87"/>
      <c r="C36" s="88"/>
      <c r="D36" s="88"/>
      <c r="E36" s="88"/>
      <c r="F36" s="89"/>
      <c r="G36" s="90"/>
      <c r="H36" s="90"/>
      <c r="I36" s="90"/>
      <c r="J36" s="192"/>
      <c r="K36" s="34"/>
      <c r="L36" s="34"/>
      <c r="M36" s="31"/>
      <c r="N36" s="23"/>
      <c r="O36" s="23"/>
      <c r="P36" s="23"/>
      <c r="Q36" s="33"/>
      <c r="R36" s="32"/>
      <c r="S36" s="23"/>
      <c r="T36" s="32"/>
      <c r="U36" s="183"/>
      <c r="V36" s="25"/>
      <c r="W36" s="25"/>
      <c r="X36" s="189"/>
      <c r="Y36" s="189"/>
      <c r="Z36" s="189"/>
      <c r="AA36" s="189"/>
      <c r="AB36" s="33"/>
      <c r="AC36" s="59"/>
      <c r="AD36" s="63"/>
      <c r="AE36" s="64"/>
      <c r="AF36" s="63"/>
      <c r="AG36" s="67"/>
      <c r="AH36" s="68"/>
      <c r="AI36" s="69"/>
      <c r="AJ36" s="70"/>
      <c r="AK36" s="70"/>
      <c r="AL36" s="70"/>
      <c r="AM36" s="63"/>
      <c r="AN36" s="64"/>
      <c r="AO36" s="63"/>
      <c r="AP36" s="67"/>
      <c r="AQ36" s="68"/>
      <c r="AR36" s="69"/>
      <c r="AS36" s="70"/>
      <c r="AT36" s="70"/>
      <c r="AU36" s="70"/>
      <c r="AV36" s="63"/>
      <c r="AW36" s="64"/>
      <c r="AX36" s="63"/>
      <c r="AY36" s="67"/>
      <c r="AZ36" s="68"/>
      <c r="BA36" s="69"/>
      <c r="BB36" s="70"/>
      <c r="BC36" s="70"/>
      <c r="BD36" s="70"/>
      <c r="BE36" s="63"/>
      <c r="BF36" s="64"/>
      <c r="BG36" s="63"/>
      <c r="BH36" s="67"/>
      <c r="BI36" s="68"/>
      <c r="BJ36" s="69"/>
      <c r="BK36" s="70"/>
      <c r="BL36" s="70"/>
      <c r="BM36" s="70"/>
      <c r="BN36" s="65"/>
      <c r="BO36" s="66"/>
      <c r="BP36" s="63"/>
      <c r="BQ36" s="67"/>
      <c r="BR36" s="68"/>
      <c r="BS36" s="69"/>
      <c r="BT36" s="70"/>
      <c r="BU36" s="70"/>
      <c r="BV36" s="70"/>
      <c r="BW36" s="65"/>
      <c r="BX36" s="66"/>
      <c r="BY36" s="63"/>
      <c r="BZ36" s="67"/>
      <c r="CA36" s="68"/>
      <c r="CB36" s="69"/>
      <c r="CC36" s="70"/>
      <c r="CD36" s="70"/>
      <c r="CE36" s="70"/>
      <c r="CF36" s="65"/>
      <c r="CG36" s="66"/>
      <c r="CH36" s="63"/>
      <c r="CI36" s="67"/>
      <c r="CJ36" s="68"/>
      <c r="CK36" s="69"/>
      <c r="CL36" s="70"/>
      <c r="CM36" s="70"/>
      <c r="CN36" s="70"/>
      <c r="CO36" s="71"/>
      <c r="CP36" s="68"/>
      <c r="CQ36" s="68"/>
      <c r="CR36" s="68"/>
      <c r="CS36" s="72"/>
    </row>
    <row r="37" spans="1:98">
      <c r="A37" s="30"/>
      <c r="B37" s="37"/>
      <c r="C37" s="21"/>
      <c r="D37" s="21"/>
      <c r="E37" s="21"/>
      <c r="F37" s="22"/>
      <c r="G37" s="36"/>
      <c r="H37" s="36"/>
      <c r="I37" s="75"/>
      <c r="J37" s="193"/>
      <c r="K37" s="34"/>
      <c r="L37" s="34"/>
      <c r="M37" s="31"/>
      <c r="N37" s="23"/>
      <c r="O37" s="23"/>
      <c r="P37" s="23"/>
      <c r="Q37" s="33"/>
      <c r="R37" s="32"/>
      <c r="S37" s="23"/>
      <c r="T37" s="32"/>
      <c r="U37" s="183"/>
      <c r="V37" s="25"/>
      <c r="W37" s="25"/>
      <c r="X37" s="189"/>
      <c r="Y37" s="189"/>
      <c r="Z37" s="189"/>
      <c r="AA37" s="189"/>
      <c r="AB37" s="33"/>
      <c r="AC37" s="61"/>
      <c r="AD37" s="63"/>
      <c r="AE37" s="64"/>
      <c r="AF37" s="63"/>
      <c r="AG37" s="67"/>
      <c r="AH37" s="68"/>
      <c r="AI37" s="69"/>
      <c r="AJ37" s="70"/>
      <c r="AK37" s="70"/>
      <c r="AL37" s="70"/>
      <c r="AM37" s="63"/>
      <c r="AN37" s="64"/>
      <c r="AO37" s="63"/>
      <c r="AP37" s="67"/>
      <c r="AQ37" s="68"/>
      <c r="AR37" s="69"/>
      <c r="AS37" s="70"/>
      <c r="AT37" s="70"/>
      <c r="AU37" s="70"/>
      <c r="AV37" s="63"/>
      <c r="AW37" s="64"/>
      <c r="AX37" s="63"/>
      <c r="AY37" s="67"/>
      <c r="AZ37" s="68"/>
      <c r="BA37" s="69"/>
      <c r="BB37" s="70"/>
      <c r="BC37" s="70"/>
      <c r="BD37" s="70"/>
      <c r="BE37" s="63"/>
      <c r="BF37" s="64"/>
      <c r="BG37" s="63"/>
      <c r="BH37" s="67"/>
      <c r="BI37" s="68"/>
      <c r="BJ37" s="69"/>
      <c r="BK37" s="70"/>
      <c r="BL37" s="70"/>
      <c r="BM37" s="70"/>
      <c r="BN37" s="65"/>
      <c r="BO37" s="66"/>
      <c r="BP37" s="63"/>
      <c r="BQ37" s="67"/>
      <c r="BR37" s="68"/>
      <c r="BS37" s="69"/>
      <c r="BT37" s="70"/>
      <c r="BU37" s="70"/>
      <c r="BV37" s="70"/>
      <c r="BW37" s="65"/>
      <c r="BX37" s="66"/>
      <c r="BY37" s="63"/>
      <c r="BZ37" s="67"/>
      <c r="CA37" s="68"/>
      <c r="CB37" s="69"/>
      <c r="CC37" s="70"/>
      <c r="CD37" s="70"/>
      <c r="CE37" s="70"/>
      <c r="CF37" s="65"/>
      <c r="CG37" s="66"/>
      <c r="CH37" s="63"/>
      <c r="CI37" s="67"/>
      <c r="CJ37" s="68"/>
      <c r="CK37" s="69"/>
      <c r="CL37" s="70"/>
      <c r="CM37" s="70"/>
      <c r="CN37" s="70"/>
      <c r="CO37" s="71"/>
      <c r="CP37" s="68"/>
      <c r="CQ37" s="68"/>
      <c r="CR37" s="68"/>
      <c r="CS37" s="72"/>
    </row>
    <row r="38" spans="1:98">
      <c r="A38" s="19">
        <f>AB38</f>
        <v>1.0354748603352</v>
      </c>
      <c r="B38" s="39"/>
      <c r="C38" s="39"/>
      <c r="D38" s="39"/>
      <c r="E38" s="39"/>
      <c r="F38" s="39"/>
      <c r="G38" s="40" t="s">
        <v>140</v>
      </c>
      <c r="H38" s="40"/>
      <c r="I38" s="40"/>
      <c r="J38" s="190">
        <f>SUM(J6:J37)</f>
        <v>1790000</v>
      </c>
      <c r="K38" s="41">
        <f>SUM(K6:K37)</f>
        <v>1103</v>
      </c>
      <c r="L38" s="41">
        <f>SUM(L6:L37)</f>
        <v>361</v>
      </c>
      <c r="M38" s="41">
        <f>SUM(M6:M37)</f>
        <v>1480</v>
      </c>
      <c r="N38" s="41">
        <f>SUM(N6:N37)</f>
        <v>167</v>
      </c>
      <c r="O38" s="41">
        <f>SUM(O6:O37)</f>
        <v>1</v>
      </c>
      <c r="P38" s="41">
        <f>SUM(P6:P37)</f>
        <v>168</v>
      </c>
      <c r="Q38" s="42">
        <f>IFERROR(P38/M38,"-")</f>
        <v>0.11351351351351</v>
      </c>
      <c r="R38" s="78">
        <f>SUM(R6:R37)</f>
        <v>14</v>
      </c>
      <c r="S38" s="78">
        <f>SUM(S6:S37)</f>
        <v>68</v>
      </c>
      <c r="T38" s="42">
        <f>IFERROR(R38/P38,"-")</f>
        <v>0.083333333333333</v>
      </c>
      <c r="U38" s="184">
        <f>IFERROR(J38/P38,"-")</f>
        <v>10654.761904762</v>
      </c>
      <c r="V38" s="44">
        <f>SUM(V6:V37)</f>
        <v>50</v>
      </c>
      <c r="W38" s="42">
        <f>IFERROR(V38/P38,"-")</f>
        <v>0.29761904761905</v>
      </c>
      <c r="X38" s="190">
        <f>SUM(X6:X37)</f>
        <v>1853500</v>
      </c>
      <c r="Y38" s="190">
        <f>IFERROR(X38/P38,"-")</f>
        <v>11032.738095238</v>
      </c>
      <c r="Z38" s="190">
        <f>IFERROR(X38/V38,"-")</f>
        <v>37070</v>
      </c>
      <c r="AA38" s="190">
        <f>X38-J38</f>
        <v>63500</v>
      </c>
      <c r="AB38" s="47">
        <f>X38/J38</f>
        <v>1.0354748603352</v>
      </c>
      <c r="AC38" s="60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9"/>
    <mergeCell ref="J14:J19"/>
    <mergeCell ref="U14:U19"/>
    <mergeCell ref="AA14:AA19"/>
    <mergeCell ref="AB14:AB19"/>
    <mergeCell ref="A20:A25"/>
    <mergeCell ref="J20:J25"/>
    <mergeCell ref="U20:U25"/>
    <mergeCell ref="AA20:AA25"/>
    <mergeCell ref="AB20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0.02972972972973</v>
      </c>
      <c r="B6" s="203" t="s">
        <v>142</v>
      </c>
      <c r="C6" s="203" t="s">
        <v>143</v>
      </c>
      <c r="D6" s="203" t="s">
        <v>144</v>
      </c>
      <c r="E6" s="203"/>
      <c r="F6" s="203" t="s">
        <v>64</v>
      </c>
      <c r="G6" s="203" t="s">
        <v>145</v>
      </c>
      <c r="H6" s="90" t="s">
        <v>146</v>
      </c>
      <c r="I6" s="90" t="s">
        <v>147</v>
      </c>
      <c r="J6" s="188">
        <v>370000</v>
      </c>
      <c r="K6" s="81">
        <v>55</v>
      </c>
      <c r="L6" s="81">
        <v>0</v>
      </c>
      <c r="M6" s="81">
        <v>142</v>
      </c>
      <c r="N6" s="91">
        <v>19</v>
      </c>
      <c r="O6" s="92">
        <v>0</v>
      </c>
      <c r="P6" s="93">
        <f>N6+O6</f>
        <v>19</v>
      </c>
      <c r="Q6" s="82">
        <f>IFERROR(P6/M6,"-")</f>
        <v>0.13380281690141</v>
      </c>
      <c r="R6" s="81">
        <v>2</v>
      </c>
      <c r="S6" s="81">
        <v>7</v>
      </c>
      <c r="T6" s="82">
        <f>IFERROR(S6/(O6+P6),"-")</f>
        <v>0.36842105263158</v>
      </c>
      <c r="U6" s="182">
        <f>IFERROR(J6/SUM(P6:P7),"-")</f>
        <v>10882.352941176</v>
      </c>
      <c r="V6" s="84">
        <v>3</v>
      </c>
      <c r="W6" s="82">
        <f>IF(P6=0,"-",V6/P6)</f>
        <v>0.15789473684211</v>
      </c>
      <c r="X6" s="186">
        <v>7000</v>
      </c>
      <c r="Y6" s="187">
        <f>IFERROR(X6/P6,"-")</f>
        <v>368.42105263158</v>
      </c>
      <c r="Z6" s="187">
        <f>IFERROR(X6/V6,"-")</f>
        <v>2333.3333333333</v>
      </c>
      <c r="AA6" s="188">
        <f>SUM(X6:X7)-SUM(J6:J7)</f>
        <v>-359000</v>
      </c>
      <c r="AB6" s="85">
        <f>SUM(X6:X7)/SUM(J6:J7)</f>
        <v>0.02972972972973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0.21052631578947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0.21052631578947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0.15789473684211</v>
      </c>
      <c r="BP6" s="121">
        <v>2</v>
      </c>
      <c r="BQ6" s="122">
        <f>IFERROR(BP6/BN6,"-")</f>
        <v>0.66666666666667</v>
      </c>
      <c r="BR6" s="123">
        <v>5000</v>
      </c>
      <c r="BS6" s="124">
        <f>IFERROR(BR6/BN6,"-")</f>
        <v>1666.6666666667</v>
      </c>
      <c r="BT6" s="125">
        <v>1</v>
      </c>
      <c r="BU6" s="125">
        <v>1</v>
      </c>
      <c r="BV6" s="125"/>
      <c r="BW6" s="126">
        <v>5</v>
      </c>
      <c r="BX6" s="127">
        <f>IF(P6=0,"",IF(BW6=0,"",(BW6/P6)))</f>
        <v>0.26315789473684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0.10526315789474</v>
      </c>
      <c r="CH6" s="135">
        <v>1</v>
      </c>
      <c r="CI6" s="136">
        <f>IFERROR(CH6/CF6,"-")</f>
        <v>0.5</v>
      </c>
      <c r="CJ6" s="137">
        <v>2000</v>
      </c>
      <c r="CK6" s="138">
        <f>IFERROR(CJ6/CF6,"-")</f>
        <v>1000</v>
      </c>
      <c r="CL6" s="139">
        <v>1</v>
      </c>
      <c r="CM6" s="139"/>
      <c r="CN6" s="139"/>
      <c r="CO6" s="140">
        <v>3</v>
      </c>
      <c r="CP6" s="141">
        <v>7000</v>
      </c>
      <c r="CQ6" s="141">
        <v>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176</v>
      </c>
      <c r="L7" s="81">
        <v>69</v>
      </c>
      <c r="M7" s="81">
        <v>50</v>
      </c>
      <c r="N7" s="91">
        <v>15</v>
      </c>
      <c r="O7" s="92">
        <v>0</v>
      </c>
      <c r="P7" s="93">
        <f>N7+O7</f>
        <v>15</v>
      </c>
      <c r="Q7" s="82">
        <f>IFERROR(P7/M7,"-")</f>
        <v>0.3</v>
      </c>
      <c r="R7" s="81">
        <v>3</v>
      </c>
      <c r="S7" s="81">
        <v>4</v>
      </c>
      <c r="T7" s="82">
        <f>IFERROR(S7/(O7+P7),"-")</f>
        <v>0.26666666666667</v>
      </c>
      <c r="U7" s="182"/>
      <c r="V7" s="84">
        <v>2</v>
      </c>
      <c r="W7" s="82">
        <f>IF(P7=0,"-",V7/P7)</f>
        <v>0.13333333333333</v>
      </c>
      <c r="X7" s="186">
        <v>4000</v>
      </c>
      <c r="Y7" s="187">
        <f>IFERROR(X7/P7,"-")</f>
        <v>266.66666666667</v>
      </c>
      <c r="Z7" s="187">
        <f>IFERROR(X7/V7,"-")</f>
        <v>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0.53333333333333</v>
      </c>
      <c r="BP7" s="121">
        <v>1</v>
      </c>
      <c r="BQ7" s="122">
        <f>IFERROR(BP7/BN7,"-")</f>
        <v>0.125</v>
      </c>
      <c r="BR7" s="123">
        <v>1000</v>
      </c>
      <c r="BS7" s="124">
        <f>IFERROR(BR7/BN7,"-")</f>
        <v>125</v>
      </c>
      <c r="BT7" s="125">
        <v>1</v>
      </c>
      <c r="BU7" s="125"/>
      <c r="BV7" s="125"/>
      <c r="BW7" s="126">
        <v>3</v>
      </c>
      <c r="BX7" s="127">
        <f>IF(P7=0,"",IF(BW7=0,"",(BW7/P7)))</f>
        <v>0.2</v>
      </c>
      <c r="BY7" s="128">
        <v>1</v>
      </c>
      <c r="BZ7" s="129">
        <f>IFERROR(BY7/BW7,"-")</f>
        <v>0.33333333333333</v>
      </c>
      <c r="CA7" s="130">
        <v>3000</v>
      </c>
      <c r="CB7" s="131">
        <f>IFERROR(CA7/BW7,"-")</f>
        <v>1000</v>
      </c>
      <c r="CC7" s="132">
        <v>1</v>
      </c>
      <c r="CD7" s="132"/>
      <c r="CE7" s="132"/>
      <c r="CF7" s="133">
        <v>1</v>
      </c>
      <c r="CG7" s="134">
        <f>IF(P7=0,"",IF(CF7=0,"",(CF7/P7)))</f>
        <v>0.066666666666667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4000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7.3125</v>
      </c>
      <c r="B8" s="203" t="s">
        <v>149</v>
      </c>
      <c r="C8" s="203" t="s">
        <v>150</v>
      </c>
      <c r="D8" s="203" t="s">
        <v>151</v>
      </c>
      <c r="E8" s="203" t="s">
        <v>95</v>
      </c>
      <c r="F8" s="203" t="s">
        <v>64</v>
      </c>
      <c r="G8" s="203" t="s">
        <v>152</v>
      </c>
      <c r="H8" s="90" t="s">
        <v>146</v>
      </c>
      <c r="I8" s="204" t="s">
        <v>153</v>
      </c>
      <c r="J8" s="188">
        <v>80000</v>
      </c>
      <c r="K8" s="81">
        <v>26</v>
      </c>
      <c r="L8" s="81">
        <v>0</v>
      </c>
      <c r="M8" s="81">
        <v>72</v>
      </c>
      <c r="N8" s="91">
        <v>9</v>
      </c>
      <c r="O8" s="92">
        <v>0</v>
      </c>
      <c r="P8" s="93">
        <f>N8+O8</f>
        <v>9</v>
      </c>
      <c r="Q8" s="82">
        <f>IFERROR(P8/M8,"-")</f>
        <v>0.125</v>
      </c>
      <c r="R8" s="81">
        <v>1</v>
      </c>
      <c r="S8" s="81">
        <v>4</v>
      </c>
      <c r="T8" s="82">
        <f>IFERROR(S8/(O8+P8),"-")</f>
        <v>0.44444444444444</v>
      </c>
      <c r="U8" s="182">
        <f>IFERROR(J8/SUM(P8:P9),"-")</f>
        <v>4210.5263157895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505000</v>
      </c>
      <c r="AB8" s="85">
        <f>SUM(X8:X9)/SUM(J8:J9)</f>
        <v>7.3125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0.22222222222222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0.11111111111111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5</v>
      </c>
      <c r="BX8" s="127">
        <f>IF(P8=0,"",IF(BW8=0,"",(BW8/P8)))</f>
        <v>0.55555555555556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0.11111111111111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154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118</v>
      </c>
      <c r="L9" s="81">
        <v>35</v>
      </c>
      <c r="M9" s="81">
        <v>69</v>
      </c>
      <c r="N9" s="91">
        <v>10</v>
      </c>
      <c r="O9" s="92">
        <v>0</v>
      </c>
      <c r="P9" s="93">
        <f>N9+O9</f>
        <v>10</v>
      </c>
      <c r="Q9" s="82">
        <f>IFERROR(P9/M9,"-")</f>
        <v>0.14492753623188</v>
      </c>
      <c r="R9" s="81">
        <v>1</v>
      </c>
      <c r="S9" s="81">
        <v>0</v>
      </c>
      <c r="T9" s="82">
        <f>IFERROR(S9/(O9+P9),"-")</f>
        <v>0</v>
      </c>
      <c r="U9" s="182"/>
      <c r="V9" s="84">
        <v>5</v>
      </c>
      <c r="W9" s="82">
        <f>IF(P9=0,"-",V9/P9)</f>
        <v>0.5</v>
      </c>
      <c r="X9" s="186">
        <v>585000</v>
      </c>
      <c r="Y9" s="187">
        <f>IFERROR(X9/P9,"-")</f>
        <v>58500</v>
      </c>
      <c r="Z9" s="187">
        <f>IFERROR(X9/V9,"-")</f>
        <v>117000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</v>
      </c>
      <c r="BP9" s="121">
        <v>1</v>
      </c>
      <c r="BQ9" s="122">
        <f>IFERROR(BP9/BN9,"-")</f>
        <v>0.33333333333333</v>
      </c>
      <c r="BR9" s="123">
        <v>6000</v>
      </c>
      <c r="BS9" s="124">
        <f>IFERROR(BR9/BN9,"-")</f>
        <v>2000</v>
      </c>
      <c r="BT9" s="125">
        <v>1</v>
      </c>
      <c r="BU9" s="125"/>
      <c r="BV9" s="125"/>
      <c r="BW9" s="126">
        <v>4</v>
      </c>
      <c r="BX9" s="127">
        <f>IF(P9=0,"",IF(BW9=0,"",(BW9/P9)))</f>
        <v>0.4</v>
      </c>
      <c r="BY9" s="128">
        <v>2</v>
      </c>
      <c r="BZ9" s="129">
        <f>IFERROR(BY9/BW9,"-")</f>
        <v>0.5</v>
      </c>
      <c r="CA9" s="130">
        <v>494000</v>
      </c>
      <c r="CB9" s="131">
        <f>IFERROR(CA9/BW9,"-")</f>
        <v>123500</v>
      </c>
      <c r="CC9" s="132"/>
      <c r="CD9" s="132">
        <v>1</v>
      </c>
      <c r="CE9" s="132">
        <v>1</v>
      </c>
      <c r="CF9" s="133">
        <v>2</v>
      </c>
      <c r="CG9" s="134">
        <f>IF(P9=0,"",IF(CF9=0,"",(CF9/P9)))</f>
        <v>0.2</v>
      </c>
      <c r="CH9" s="135">
        <v>2</v>
      </c>
      <c r="CI9" s="136">
        <f>IFERROR(CH9/CF9,"-")</f>
        <v>1</v>
      </c>
      <c r="CJ9" s="137">
        <v>85000</v>
      </c>
      <c r="CK9" s="138">
        <f>IFERROR(CJ9/CF9,"-")</f>
        <v>42500</v>
      </c>
      <c r="CL9" s="139"/>
      <c r="CM9" s="139">
        <v>1</v>
      </c>
      <c r="CN9" s="139">
        <v>1</v>
      </c>
      <c r="CO9" s="140">
        <v>5</v>
      </c>
      <c r="CP9" s="141">
        <v>585000</v>
      </c>
      <c r="CQ9" s="141">
        <v>488000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1.3244444444444</v>
      </c>
      <c r="B12" s="39"/>
      <c r="C12" s="39"/>
      <c r="D12" s="39"/>
      <c r="E12" s="39"/>
      <c r="F12" s="39"/>
      <c r="G12" s="40" t="s">
        <v>155</v>
      </c>
      <c r="H12" s="40"/>
      <c r="I12" s="40"/>
      <c r="J12" s="190">
        <f>SUM(J6:J11)</f>
        <v>450000</v>
      </c>
      <c r="K12" s="41">
        <f>SUM(K6:K11)</f>
        <v>375</v>
      </c>
      <c r="L12" s="41">
        <f>SUM(L6:L11)</f>
        <v>104</v>
      </c>
      <c r="M12" s="41">
        <f>SUM(M6:M11)</f>
        <v>333</v>
      </c>
      <c r="N12" s="41">
        <f>SUM(N6:N11)</f>
        <v>53</v>
      </c>
      <c r="O12" s="41">
        <f>SUM(O6:O11)</f>
        <v>0</v>
      </c>
      <c r="P12" s="41">
        <f>SUM(P6:P11)</f>
        <v>53</v>
      </c>
      <c r="Q12" s="42">
        <f>IFERROR(P12/M12,"-")</f>
        <v>0.15915915915916</v>
      </c>
      <c r="R12" s="78">
        <f>SUM(R6:R11)</f>
        <v>7</v>
      </c>
      <c r="S12" s="78">
        <f>SUM(S6:S11)</f>
        <v>15</v>
      </c>
      <c r="T12" s="42">
        <f>IFERROR(R12/P12,"-")</f>
        <v>0.13207547169811</v>
      </c>
      <c r="U12" s="184">
        <f>IFERROR(J12/P12,"-")</f>
        <v>8490.5660377358</v>
      </c>
      <c r="V12" s="44">
        <f>SUM(V6:V11)</f>
        <v>10</v>
      </c>
      <c r="W12" s="42">
        <f>IFERROR(V12/P12,"-")</f>
        <v>0.18867924528302</v>
      </c>
      <c r="X12" s="190">
        <f>SUM(X6:X11)</f>
        <v>596000</v>
      </c>
      <c r="Y12" s="190">
        <f>IFERROR(X12/P12,"-")</f>
        <v>11245.283018868</v>
      </c>
      <c r="Z12" s="190">
        <f>IFERROR(X12/V12,"-")</f>
        <v>59600</v>
      </c>
      <c r="AA12" s="190">
        <f>X12-J12</f>
        <v>146000</v>
      </c>
      <c r="AB12" s="47">
        <f>X12/J12</f>
        <v>1.3244444444444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