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<sst xmlns="http://schemas.openxmlformats.org/spreadsheetml/2006/main" uniqueCount="167">
  <si>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</si>
  <si>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</si>
  <si>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</si>
  <si>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</si>
  <si>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</si>
  <si>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</si>
  <si>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</si>
  <si>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</si>
  <si>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</si>
  <si>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</si>
  <si>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</si>
  <si>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</si>
  <si>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</si>
  <si>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</si>
  <si>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</si>
  <si>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</si>
  <si>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</si>
  <si>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</si>
  <si>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</si>
  <si>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</si>
  <si>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</si>
  <si>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</si>
  <si>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</si>
  <si>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</si>
  <si>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</si>
  <si>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</si>
  <si>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</si>
  <si>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</si>
  <si>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</si>
  <si>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</si>
  <si>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</si>
  <si>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</si>
  <si>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</si>
  <si>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</si>
  <si>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</si>
  <si>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</si>
  <si>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</si>
  <si>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</si>
  <si>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</si>
  <si>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</si>
  <si>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</si>
  <si>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</si>
  <si>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</si>
  <si>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</si>
  <si>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</si>
  <si>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</si>
  <si>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</si>
  <si>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</si>
  <si>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</si>
  <si>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</si>
  <si>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</si>
  <si>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</si>
  <si>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</si>
  <si>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</si>
  <si>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</si>
  <si>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</si>
  <si>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</si>
  <si>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</si>
  <si>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</si>
  <si>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</si>
  <si>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ks629</t>
  </si>
  <si>
    <t>①デリヘル版2（栗山絵麻）</t>
  </si>
  <si>
    <t>①もし出会系大賞があったらこのサイトが受賞しているでしょう</t>
  </si>
  <si>
    <t>TOP</t>
  </si>
  <si>
    <t>サンスポ関東</t>
  </si>
  <si>
    <t>全5段つかみ15段</t>
  </si>
  <si>
    <t>1～15日</t>
  </si>
  <si>
    <t>ks630</t>
  </si>
  <si>
    <t>空電</t>
  </si>
  <si>
    <t>ks631</t>
  </si>
  <si>
    <t>半5段つかみ15段</t>
  </si>
  <si>
    <t>ks632</t>
  </si>
  <si>
    <t>ks633</t>
  </si>
  <si>
    <t>②右女9（栗山絵麻）</t>
  </si>
  <si>
    <t>②学生いませんギャルもいません熟女熟女熟女熟女</t>
  </si>
  <si>
    <t>16～31日</t>
  </si>
  <si>
    <t>ks634</t>
  </si>
  <si>
    <t>ks635</t>
  </si>
  <si>
    <t>ks636</t>
  </si>
  <si>
    <t>ks637</t>
  </si>
  <si>
    <t>サンスポ関西</t>
  </si>
  <si>
    <t>ks638</t>
  </si>
  <si>
    <t>ks639</t>
  </si>
  <si>
    <t>ks640</t>
  </si>
  <si>
    <t>ks641</t>
  </si>
  <si>
    <t>ks642</t>
  </si>
  <si>
    <t>ks643</t>
  </si>
  <si>
    <t>ks644</t>
  </si>
  <si>
    <t>ks645</t>
  </si>
  <si>
    <t>①大正版（栗山絵麻）</t>
  </si>
  <si>
    <t>198「43歳美人熟女。顔出し写真掲載。しかも迫力ボディ」</t>
  </si>
  <si>
    <t>スポニチ関東</t>
  </si>
  <si>
    <t>半2段つかみ20段保証</t>
  </si>
  <si>
    <t>20段保証</t>
  </si>
  <si>
    <t>ks646</t>
  </si>
  <si>
    <t>ks647</t>
  </si>
  <si>
    <t>②旧デイリー風（栗山絵麻）</t>
  </si>
  <si>
    <t>199「出会い史上、最もブックマークされた出会いのサイト」</t>
  </si>
  <si>
    <t>ks648</t>
  </si>
  <si>
    <t>ks649</t>
  </si>
  <si>
    <t>③黒：右女3（栗山絵麻）</t>
  </si>
  <si>
    <t>人生の後半戦、美熟女にモテモテ</t>
  </si>
  <si>
    <t>ks650</t>
  </si>
  <si>
    <t>ks651</t>
  </si>
  <si>
    <t>④求人版（栗山絵麻）</t>
  </si>
  <si>
    <t>201「新人熟女が大勢登録！？今がチャンスだ！急げ急げ！」</t>
  </si>
  <si>
    <t>ks652</t>
  </si>
  <si>
    <t>ks653</t>
  </si>
  <si>
    <t>デイリースポーツ関西</t>
  </si>
  <si>
    <t>ks654</t>
  </si>
  <si>
    <t>ks655</t>
  </si>
  <si>
    <t>ks656</t>
  </si>
  <si>
    <t>ks657</t>
  </si>
  <si>
    <t>③お願い版（栗山絵麻）</t>
  </si>
  <si>
    <t>③出会いを求めている女性と お話し下さい</t>
  </si>
  <si>
    <t>ks658</t>
  </si>
  <si>
    <t>ks659</t>
  </si>
  <si>
    <t>④女性が好きな私にとって神サイトです</t>
  </si>
  <si>
    <t>ks660</t>
  </si>
  <si>
    <t>ks661</t>
  </si>
  <si>
    <t>ニッカン関西</t>
  </si>
  <si>
    <t>半2段つかみ10段保証</t>
  </si>
  <si>
    <t>1～10日</t>
  </si>
  <si>
    <t>ks662</t>
  </si>
  <si>
    <t>ks663</t>
  </si>
  <si>
    <t>11～20日</t>
  </si>
  <si>
    <t>ks664</t>
  </si>
  <si>
    <t>ks665</t>
  </si>
  <si>
    <t>21～31日</t>
  </si>
  <si>
    <t>ks666</t>
  </si>
  <si>
    <t>ks667</t>
  </si>
  <si>
    <t>右女3（栗山絵麻）</t>
  </si>
  <si>
    <t>①おじさんワクチンを摂取希望の女性急増中</t>
  </si>
  <si>
    <t>日刊ゲンダイ東海版</t>
  </si>
  <si>
    <t>全2段</t>
  </si>
  <si>
    <t>ks668</t>
  </si>
  <si>
    <t>ks669</t>
  </si>
  <si>
    <t>旧デイリー風（栗山絵麻）</t>
  </si>
  <si>
    <t>②令和にやれる中年の出会いはココ</t>
  </si>
  <si>
    <t>ks670</t>
  </si>
  <si>
    <t>ks671</t>
  </si>
  <si>
    <t>漫画版リニューアル（栗山絵麻）</t>
  </si>
  <si>
    <t>50〜70代男性限定熟女好きな男性募集中</t>
  </si>
  <si>
    <t>全5段</t>
  </si>
  <si>
    <t>2月20日(日)</t>
  </si>
  <si>
    <t>ks672</t>
  </si>
  <si>
    <t>ks673</t>
  </si>
  <si>
    <t>スポニチ関西</t>
  </si>
  <si>
    <t>ks674</t>
  </si>
  <si>
    <t>ks675</t>
  </si>
  <si>
    <t>1C終面全5段</t>
  </si>
  <si>
    <t>2月12日(土)</t>
  </si>
  <si>
    <t>ks676</t>
  </si>
  <si>
    <t>ks677</t>
  </si>
  <si>
    <t>ks678</t>
  </si>
  <si>
    <t>ks679</t>
  </si>
  <si>
    <t>デリヘル版3（栗山絵麻）</t>
  </si>
  <si>
    <t>女性が好きな私にとって神サイトです</t>
  </si>
  <si>
    <t>4C終面全5段</t>
  </si>
  <si>
    <t>2月25日(金)</t>
  </si>
  <si>
    <t>ks680</t>
  </si>
  <si>
    <t>ks681</t>
  </si>
  <si>
    <t>九スポ</t>
  </si>
  <si>
    <t>記事枠</t>
  </si>
  <si>
    <t>2月06日(日)</t>
  </si>
  <si>
    <t>ks682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</si>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</sst>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54</v>
      </c>
      <c r="D6" s="195">
        <v>2090000</v>
      </c>
      <c r="E6" s="81">
        <v>2023</v>
      </c>
      <c r="F6" s="81">
        <v>427</v>
      </c>
      <c r="G6" s="81">
        <v>1762</v>
      </c>
      <c r="H6" s="91">
        <v>198</v>
      </c>
      <c r="I6" s="92">
        <v>0</v>
      </c>
      <c r="J6" s="145">
        <f>H6+I6</f>
        <v>198</v>
      </c>
      <c r="K6" s="82">
        <f>IFERROR(J6/G6,"-")</f>
        <v>0.11237230419977</v>
      </c>
      <c r="L6" s="81">
        <v>36</v>
      </c>
      <c r="M6" s="81">
        <v>67</v>
      </c>
      <c r="N6" s="82">
        <f>IFERROR(L6/J6,"-")</f>
        <v>0.18181818181818</v>
      </c>
      <c r="O6" s="83">
        <f>IFERROR(D6/J6,"-")</f>
        <v>10555.555555556</v>
      </c>
      <c r="P6" s="84">
        <v>60</v>
      </c>
      <c r="Q6" s="82">
        <f>IFERROR(P6/J6,"-")</f>
        <v>0.3030303030303</v>
      </c>
      <c r="R6" s="200">
        <v>2601130</v>
      </c>
      <c r="S6" s="201">
        <f>IFERROR(R6/J6,"-")</f>
        <v>13137.02020202</v>
      </c>
      <c r="T6" s="201">
        <f>IFERROR(R6/P6,"-")</f>
        <v>43352.166666667</v>
      </c>
      <c r="U6" s="195">
        <f>IFERROR(R6-D6,"-")</f>
        <v>511130</v>
      </c>
      <c r="V6" s="85">
        <f>R6/D6</f>
        <v>1.2445598086124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2090000</v>
      </c>
      <c r="E9" s="41">
        <f>SUM(E6:E7)</f>
        <v>2023</v>
      </c>
      <c r="F9" s="41">
        <f>SUM(F6:F7)</f>
        <v>427</v>
      </c>
      <c r="G9" s="41">
        <f>SUM(G6:G7)</f>
        <v>1762</v>
      </c>
      <c r="H9" s="41">
        <f>SUM(H6:H7)</f>
        <v>198</v>
      </c>
      <c r="I9" s="41">
        <f>SUM(I6:I7)</f>
        <v>0</v>
      </c>
      <c r="J9" s="41">
        <f>SUM(J6:J7)</f>
        <v>198</v>
      </c>
      <c r="K9" s="42">
        <f>IFERROR(J9/G9,"-")</f>
        <v>0.11237230419977</v>
      </c>
      <c r="L9" s="78">
        <f>SUM(L6:L7)</f>
        <v>36</v>
      </c>
      <c r="M9" s="78">
        <f>SUM(M6:M7)</f>
        <v>67</v>
      </c>
      <c r="N9" s="42">
        <f>IFERROR(L9/J9,"-")</f>
        <v>0.18181818181818</v>
      </c>
      <c r="O9" s="43">
        <f>IFERROR(D9/J9,"-")</f>
        <v>10555.555555556</v>
      </c>
      <c r="P9" s="44">
        <f>SUM(P6:P7)</f>
        <v>60</v>
      </c>
      <c r="Q9" s="42">
        <f>IFERROR(P9/J9,"-")</f>
        <v>0.3030303030303</v>
      </c>
      <c r="R9" s="45">
        <f>SUM(R6:R7)</f>
        <v>2601130</v>
      </c>
      <c r="S9" s="45">
        <f>IFERROR(R9/J9,"-")</f>
        <v>13137.02020202</v>
      </c>
      <c r="T9" s="45">
        <f>IFERROR(R9/P9,"-")</f>
        <v>43352.166666667</v>
      </c>
      <c r="U9" s="46">
        <f>SUM(U6:U7)</f>
        <v>511130</v>
      </c>
      <c r="V9" s="47">
        <f>IFERROR(R9/D9,"-")</f>
        <v>1.2445598086124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0.76764705882353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11</v>
      </c>
      <c r="L6" s="81">
        <v>0</v>
      </c>
      <c r="M6" s="81">
        <v>31</v>
      </c>
      <c r="N6" s="91">
        <v>5</v>
      </c>
      <c r="O6" s="92">
        <v>0</v>
      </c>
      <c r="P6" s="93">
        <f>N6+O6</f>
        <v>5</v>
      </c>
      <c r="Q6" s="82">
        <f>IFERROR(P6/M6,"-")</f>
        <v>0.16129032258065</v>
      </c>
      <c r="R6" s="81">
        <v>0</v>
      </c>
      <c r="S6" s="81">
        <v>2</v>
      </c>
      <c r="T6" s="82">
        <f>IFERROR(S6/(O6+P6),"-")</f>
        <v>0.4</v>
      </c>
      <c r="U6" s="182">
        <f>IFERROR(J6/SUM(P6:P21),"-")</f>
        <v>6666.6666666667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-79000</v>
      </c>
      <c r="AB6" s="85">
        <f>SUM(X6:X21)/SUM(J6:J21)</f>
        <v>0.76764705882353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27</v>
      </c>
      <c r="L7" s="81">
        <v>13</v>
      </c>
      <c r="M7" s="81">
        <v>10</v>
      </c>
      <c r="N7" s="91">
        <v>2</v>
      </c>
      <c r="O7" s="92">
        <v>0</v>
      </c>
      <c r="P7" s="93">
        <f>N7+O7</f>
        <v>2</v>
      </c>
      <c r="Q7" s="82">
        <f>IFERROR(P7/M7,"-")</f>
        <v>0.2</v>
      </c>
      <c r="R7" s="81">
        <v>1</v>
      </c>
      <c r="S7" s="81">
        <v>1</v>
      </c>
      <c r="T7" s="82">
        <f>IFERROR(S7/(O7+P7),"-")</f>
        <v>0.5</v>
      </c>
      <c r="U7" s="182"/>
      <c r="V7" s="84">
        <v>2</v>
      </c>
      <c r="W7" s="82">
        <f>IF(P7=0,"-",V7/P7)</f>
        <v>1</v>
      </c>
      <c r="X7" s="186">
        <v>100000</v>
      </c>
      <c r="Y7" s="187">
        <f>IFERROR(X7/P7,"-")</f>
        <v>50000</v>
      </c>
      <c r="Z7" s="187">
        <f>IFERROR(X7/V7,"-")</f>
        <v>50000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1</v>
      </c>
      <c r="BP7" s="121">
        <v>2</v>
      </c>
      <c r="BQ7" s="122">
        <f>IFERROR(BP7/BN7,"-")</f>
        <v>1</v>
      </c>
      <c r="BR7" s="123">
        <v>100000</v>
      </c>
      <c r="BS7" s="124">
        <f>IFERROR(BR7/BN7,"-")</f>
        <v>50000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100000</v>
      </c>
      <c r="CQ7" s="141">
        <v>88000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8</v>
      </c>
      <c r="L8" s="81">
        <v>0</v>
      </c>
      <c r="M8" s="81">
        <v>50</v>
      </c>
      <c r="N8" s="91">
        <v>4</v>
      </c>
      <c r="O8" s="92">
        <v>0</v>
      </c>
      <c r="P8" s="93">
        <f>N8+O8</f>
        <v>4</v>
      </c>
      <c r="Q8" s="82">
        <f>IFERROR(P8/M8,"-")</f>
        <v>0.08</v>
      </c>
      <c r="R8" s="81">
        <v>1</v>
      </c>
      <c r="S8" s="81">
        <v>2</v>
      </c>
      <c r="T8" s="82">
        <f>IFERROR(S8/(O8+P8),"-")</f>
        <v>0.5</v>
      </c>
      <c r="U8" s="182"/>
      <c r="V8" s="84">
        <v>2</v>
      </c>
      <c r="W8" s="82">
        <f>IF(P8=0,"-",V8/P8)</f>
        <v>0.5</v>
      </c>
      <c r="X8" s="186">
        <v>2000</v>
      </c>
      <c r="Y8" s="187">
        <f>IFERROR(X8/P8,"-")</f>
        <v>500</v>
      </c>
      <c r="Z8" s="187">
        <f>IFERROR(X8/V8,"-")</f>
        <v>1000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>
        <v>1</v>
      </c>
      <c r="BQ8" s="122">
        <f>IFERROR(BP8/BN8,"-")</f>
        <v>0.33333333333333</v>
      </c>
      <c r="BR8" s="123">
        <v>1000</v>
      </c>
      <c r="BS8" s="124">
        <f>IFERROR(BR8/BN8,"-")</f>
        <v>333.33333333333</v>
      </c>
      <c r="BT8" s="125">
        <v>1</v>
      </c>
      <c r="BU8" s="125"/>
      <c r="BV8" s="125"/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1000</v>
      </c>
      <c r="CB8" s="131">
        <f>IFERROR(CA8/BW8,"-")</f>
        <v>1000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2000</v>
      </c>
      <c r="CQ8" s="141">
        <v>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34</v>
      </c>
      <c r="L9" s="81">
        <v>17</v>
      </c>
      <c r="M9" s="81">
        <v>8</v>
      </c>
      <c r="N9" s="91">
        <v>7</v>
      </c>
      <c r="O9" s="92">
        <v>0</v>
      </c>
      <c r="P9" s="93">
        <f>N9+O9</f>
        <v>7</v>
      </c>
      <c r="Q9" s="82">
        <f>IFERROR(P9/M9,"-")</f>
        <v>0.875</v>
      </c>
      <c r="R9" s="81">
        <v>1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0.28571428571429</v>
      </c>
      <c r="X9" s="186">
        <v>13000</v>
      </c>
      <c r="Y9" s="187">
        <f>IFERROR(X9/P9,"-")</f>
        <v>1857.1428571429</v>
      </c>
      <c r="Z9" s="187">
        <f>IFERROR(X9/V9,"-")</f>
        <v>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0.28571428571429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0.42857142857143</v>
      </c>
      <c r="BY9" s="128">
        <v>1</v>
      </c>
      <c r="BZ9" s="129">
        <f>IFERROR(BY9/BW9,"-")</f>
        <v>0.33333333333333</v>
      </c>
      <c r="CA9" s="130">
        <v>2000</v>
      </c>
      <c r="CB9" s="131">
        <f>IFERROR(CA9/BW9,"-")</f>
        <v>666.66666666667</v>
      </c>
      <c r="CC9" s="132">
        <v>1</v>
      </c>
      <c r="CD9" s="132"/>
      <c r="CE9" s="132"/>
      <c r="CF9" s="133">
        <v>1</v>
      </c>
      <c r="CG9" s="134">
        <f>IF(P9=0,"",IF(CF9=0,"",(CF9/P9)))</f>
        <v>0.14285714285714</v>
      </c>
      <c r="CH9" s="135">
        <v>1</v>
      </c>
      <c r="CI9" s="136">
        <f>IFERROR(CH9/CF9,"-")</f>
        <v>1</v>
      </c>
      <c r="CJ9" s="137">
        <v>11000</v>
      </c>
      <c r="CK9" s="138">
        <f>IFERROR(CJ9/CF9,"-")</f>
        <v>11000</v>
      </c>
      <c r="CL9" s="139"/>
      <c r="CM9" s="139">
        <v>1</v>
      </c>
      <c r="CN9" s="139"/>
      <c r="CO9" s="140">
        <v>2</v>
      </c>
      <c r="CP9" s="141">
        <v>13000</v>
      </c>
      <c r="CQ9" s="141">
        <v>11000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20</v>
      </c>
      <c r="L10" s="81">
        <v>0</v>
      </c>
      <c r="M10" s="81">
        <v>69</v>
      </c>
      <c r="N10" s="91">
        <v>4</v>
      </c>
      <c r="O10" s="92">
        <v>0</v>
      </c>
      <c r="P10" s="93">
        <f>N10+O10</f>
        <v>4</v>
      </c>
      <c r="Q10" s="82">
        <f>IFERROR(P10/M10,"-")</f>
        <v>0.057971014492754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1</v>
      </c>
      <c r="W10" s="82">
        <f>IF(P10=0,"-",V10/P10)</f>
        <v>0.25</v>
      </c>
      <c r="X10" s="186">
        <v>9000</v>
      </c>
      <c r="Y10" s="187">
        <f>IFERROR(X10/P10,"-")</f>
        <v>2250</v>
      </c>
      <c r="Z10" s="187">
        <f>IFERROR(X10/V10,"-")</f>
        <v>9000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>
        <v>1</v>
      </c>
      <c r="BH10" s="114">
        <f>IFERROR(BG10/BE10,"-")</f>
        <v>1</v>
      </c>
      <c r="BI10" s="115">
        <v>9000</v>
      </c>
      <c r="BJ10" s="116">
        <f>IFERROR(BI10/BE10,"-")</f>
        <v>9000</v>
      </c>
      <c r="BK10" s="117"/>
      <c r="BL10" s="117"/>
      <c r="BM10" s="117">
        <v>1</v>
      </c>
      <c r="BN10" s="119">
        <v>2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9000</v>
      </c>
      <c r="CQ10" s="141">
        <v>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55</v>
      </c>
      <c r="L11" s="81">
        <v>21</v>
      </c>
      <c r="M11" s="81">
        <v>7</v>
      </c>
      <c r="N11" s="91">
        <v>2</v>
      </c>
      <c r="O11" s="92">
        <v>0</v>
      </c>
      <c r="P11" s="93">
        <f>N11+O11</f>
        <v>2</v>
      </c>
      <c r="Q11" s="82">
        <f>IFERROR(P11/M11,"-")</f>
        <v>0.28571428571429</v>
      </c>
      <c r="R11" s="81">
        <v>0</v>
      </c>
      <c r="S11" s="81">
        <v>1</v>
      </c>
      <c r="T11" s="82">
        <f>IFERROR(S11/(O11+P11),"-")</f>
        <v>0.5</v>
      </c>
      <c r="U11" s="182"/>
      <c r="V11" s="84">
        <v>1</v>
      </c>
      <c r="W11" s="82">
        <f>IF(P11=0,"-",V11/P11)</f>
        <v>0.5</v>
      </c>
      <c r="X11" s="186">
        <v>11000</v>
      </c>
      <c r="Y11" s="187">
        <f>IFERROR(X11/P11,"-")</f>
        <v>5500</v>
      </c>
      <c r="Z11" s="187">
        <f>IFERROR(X11/V11,"-")</f>
        <v>11000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>
        <v>1</v>
      </c>
      <c r="BZ11" s="129">
        <f>IFERROR(BY11/BW11,"-")</f>
        <v>1</v>
      </c>
      <c r="CA11" s="130">
        <v>11000</v>
      </c>
      <c r="CB11" s="131">
        <f>IFERROR(CA11/BW11,"-")</f>
        <v>11000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11000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8</v>
      </c>
      <c r="L12" s="81">
        <v>0</v>
      </c>
      <c r="M12" s="81">
        <v>39</v>
      </c>
      <c r="N12" s="91">
        <v>1</v>
      </c>
      <c r="O12" s="92">
        <v>0</v>
      </c>
      <c r="P12" s="93">
        <f>N12+O12</f>
        <v>1</v>
      </c>
      <c r="Q12" s="82">
        <f>IFERROR(P12/M12,"-")</f>
        <v>0.025641025641026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12</v>
      </c>
      <c r="L13" s="81">
        <v>9</v>
      </c>
      <c r="M13" s="81">
        <v>3</v>
      </c>
      <c r="N13" s="91">
        <v>1</v>
      </c>
      <c r="O13" s="92">
        <v>0</v>
      </c>
      <c r="P13" s="93">
        <f>N13+O13</f>
        <v>1</v>
      </c>
      <c r="Q13" s="82">
        <f>IFERROR(P13/M13,"-")</f>
        <v>0.33333333333333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2000</v>
      </c>
      <c r="Y13" s="187">
        <f>IFERROR(X13/P13,"-")</f>
        <v>2000</v>
      </c>
      <c r="Z13" s="187">
        <f>IFERROR(X13/V13,"-")</f>
        <v>2000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>
        <v>1</v>
      </c>
      <c r="BQ13" s="122">
        <f>IFERROR(BP13/BN13,"-")</f>
        <v>1</v>
      </c>
      <c r="BR13" s="123">
        <v>2000</v>
      </c>
      <c r="BS13" s="124">
        <f>IFERROR(BR13/BN13,"-")</f>
        <v>2000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2000</v>
      </c>
      <c r="CQ13" s="141">
        <v>2000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90" t="s">
        <v>66</v>
      </c>
      <c r="J14" s="188"/>
      <c r="K14" s="81">
        <v>5</v>
      </c>
      <c r="L14" s="81">
        <v>0</v>
      </c>
      <c r="M14" s="81">
        <v>13</v>
      </c>
      <c r="N14" s="91">
        <v>1</v>
      </c>
      <c r="O14" s="92">
        <v>0</v>
      </c>
      <c r="P14" s="93">
        <f>N14+O14</f>
        <v>1</v>
      </c>
      <c r="Q14" s="82">
        <f>IFERROR(P14/M14,"-")</f>
        <v>0.076923076923077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1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15</v>
      </c>
      <c r="L15" s="81">
        <v>13</v>
      </c>
      <c r="M15" s="81">
        <v>3</v>
      </c>
      <c r="N15" s="91">
        <v>3</v>
      </c>
      <c r="O15" s="92">
        <v>0</v>
      </c>
      <c r="P15" s="93">
        <f>N15+O15</f>
        <v>3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0.33333333333333</v>
      </c>
      <c r="X15" s="186">
        <v>33000</v>
      </c>
      <c r="Y15" s="187">
        <f>IFERROR(X15/P15,"-")</f>
        <v>11000</v>
      </c>
      <c r="Z15" s="187">
        <f>IFERROR(X15/V15,"-")</f>
        <v>33000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0.66666666666667</v>
      </c>
      <c r="BP15" s="121">
        <v>1</v>
      </c>
      <c r="BQ15" s="122">
        <f>IFERROR(BP15/BN15,"-")</f>
        <v>0.5</v>
      </c>
      <c r="BR15" s="123">
        <v>33000</v>
      </c>
      <c r="BS15" s="124">
        <f>IFERROR(BR15/BN15,"-")</f>
        <v>16500</v>
      </c>
      <c r="BT15" s="125"/>
      <c r="BU15" s="125"/>
      <c r="BV15" s="125">
        <v>1</v>
      </c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33000</v>
      </c>
      <c r="CQ15" s="141">
        <v>33000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61</v>
      </c>
      <c r="E16" s="203" t="s">
        <v>62</v>
      </c>
      <c r="F16" s="203" t="s">
        <v>63</v>
      </c>
      <c r="G16" s="203" t="s">
        <v>80</v>
      </c>
      <c r="H16" s="90" t="s">
        <v>70</v>
      </c>
      <c r="I16" s="90"/>
      <c r="J16" s="188"/>
      <c r="K16" s="81">
        <v>21</v>
      </c>
      <c r="L16" s="81">
        <v>0</v>
      </c>
      <c r="M16" s="81">
        <v>72</v>
      </c>
      <c r="N16" s="91">
        <v>7</v>
      </c>
      <c r="O16" s="92">
        <v>0</v>
      </c>
      <c r="P16" s="93">
        <f>N16+O16</f>
        <v>7</v>
      </c>
      <c r="Q16" s="82">
        <f>IFERROR(P16/M16,"-")</f>
        <v>0.097222222222222</v>
      </c>
      <c r="R16" s="81">
        <v>1</v>
      </c>
      <c r="S16" s="81">
        <v>2</v>
      </c>
      <c r="T16" s="82">
        <f>IFERROR(S16/(O16+P16),"-")</f>
        <v>0.28571428571429</v>
      </c>
      <c r="U16" s="182"/>
      <c r="V16" s="84">
        <v>1</v>
      </c>
      <c r="W16" s="82">
        <f>IF(P16=0,"-",V16/P16)</f>
        <v>0.14285714285714</v>
      </c>
      <c r="X16" s="186">
        <v>2000</v>
      </c>
      <c r="Y16" s="187">
        <f>IFERROR(X16/P16,"-")</f>
        <v>285.71428571429</v>
      </c>
      <c r="Z16" s="187">
        <f>IFERROR(X16/V16,"-")</f>
        <v>2000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0.14285714285714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0.42857142857143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0.42857142857143</v>
      </c>
      <c r="BY16" s="128">
        <v>1</v>
      </c>
      <c r="BZ16" s="129">
        <f>IFERROR(BY16/BW16,"-")</f>
        <v>0.33333333333333</v>
      </c>
      <c r="CA16" s="130">
        <v>2000</v>
      </c>
      <c r="CB16" s="131">
        <f>IFERROR(CA16/BW16,"-")</f>
        <v>666.66666666667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2000</v>
      </c>
      <c r="CQ16" s="141">
        <v>2000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37</v>
      </c>
      <c r="L17" s="81">
        <v>26</v>
      </c>
      <c r="M17" s="81">
        <v>26</v>
      </c>
      <c r="N17" s="91">
        <v>7</v>
      </c>
      <c r="O17" s="92">
        <v>0</v>
      </c>
      <c r="P17" s="93">
        <f>N17+O17</f>
        <v>7</v>
      </c>
      <c r="Q17" s="82">
        <f>IFERROR(P17/M17,"-")</f>
        <v>0.26923076923077</v>
      </c>
      <c r="R17" s="81">
        <v>3</v>
      </c>
      <c r="S17" s="81">
        <v>3</v>
      </c>
      <c r="T17" s="82">
        <f>IFERROR(S17/(O17+P17),"-")</f>
        <v>0.42857142857143</v>
      </c>
      <c r="U17" s="182"/>
      <c r="V17" s="84">
        <v>3</v>
      </c>
      <c r="W17" s="82">
        <f>IF(P17=0,"-",V17/P17)</f>
        <v>0.42857142857143</v>
      </c>
      <c r="X17" s="186">
        <v>63000</v>
      </c>
      <c r="Y17" s="187">
        <f>IFERROR(X17/P17,"-")</f>
        <v>9000</v>
      </c>
      <c r="Z17" s="187">
        <f>IFERROR(X17/V17,"-")</f>
        <v>21000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5</v>
      </c>
      <c r="BO17" s="120">
        <f>IF(P17=0,"",IF(BN17=0,"",(BN17/P17)))</f>
        <v>0.71428571428571</v>
      </c>
      <c r="BP17" s="121">
        <v>2</v>
      </c>
      <c r="BQ17" s="122">
        <f>IFERROR(BP17/BN17,"-")</f>
        <v>0.4</v>
      </c>
      <c r="BR17" s="123">
        <v>56000</v>
      </c>
      <c r="BS17" s="124">
        <f>IFERROR(BR17/BN17,"-")</f>
        <v>11200</v>
      </c>
      <c r="BT17" s="125">
        <v>1</v>
      </c>
      <c r="BU17" s="125"/>
      <c r="BV17" s="125">
        <v>1</v>
      </c>
      <c r="BW17" s="126">
        <v>1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0.14285714285714</v>
      </c>
      <c r="CH17" s="135">
        <v>1</v>
      </c>
      <c r="CI17" s="136">
        <f>IFERROR(CH17/CF17,"-")</f>
        <v>1</v>
      </c>
      <c r="CJ17" s="137">
        <v>7000</v>
      </c>
      <c r="CK17" s="138">
        <f>IFERROR(CJ17/CF17,"-")</f>
        <v>7000</v>
      </c>
      <c r="CL17" s="139"/>
      <c r="CM17" s="139"/>
      <c r="CN17" s="139">
        <v>1</v>
      </c>
      <c r="CO17" s="140">
        <v>3</v>
      </c>
      <c r="CP17" s="141">
        <v>63000</v>
      </c>
      <c r="CQ17" s="141">
        <v>55000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73</v>
      </c>
      <c r="E18" s="203" t="s">
        <v>74</v>
      </c>
      <c r="F18" s="203" t="s">
        <v>63</v>
      </c>
      <c r="G18" s="203" t="s">
        <v>80</v>
      </c>
      <c r="H18" s="90" t="s">
        <v>65</v>
      </c>
      <c r="I18" s="90" t="s">
        <v>75</v>
      </c>
      <c r="J18" s="188"/>
      <c r="K18" s="81">
        <v>12</v>
      </c>
      <c r="L18" s="81">
        <v>0</v>
      </c>
      <c r="M18" s="81">
        <v>34</v>
      </c>
      <c r="N18" s="91">
        <v>2</v>
      </c>
      <c r="O18" s="92">
        <v>0</v>
      </c>
      <c r="P18" s="93">
        <f>N18+O18</f>
        <v>2</v>
      </c>
      <c r="Q18" s="82">
        <f>IFERROR(P18/M18,"-")</f>
        <v>0.058823529411765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85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24</v>
      </c>
      <c r="L19" s="81">
        <v>17</v>
      </c>
      <c r="M19" s="81">
        <v>14</v>
      </c>
      <c r="N19" s="91">
        <v>4</v>
      </c>
      <c r="O19" s="92">
        <v>0</v>
      </c>
      <c r="P19" s="93">
        <f>N19+O19</f>
        <v>4</v>
      </c>
      <c r="Q19" s="82">
        <f>IFERROR(P19/M19,"-")</f>
        <v>0.28571428571429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0.25</v>
      </c>
      <c r="X19" s="186">
        <v>6000</v>
      </c>
      <c r="Y19" s="187">
        <f>IFERROR(X19/P19,"-")</f>
        <v>1500</v>
      </c>
      <c r="Z19" s="187">
        <f>IFERROR(X19/V19,"-")</f>
        <v>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2</v>
      </c>
      <c r="CG19" s="134">
        <f>IF(P19=0,"",IF(CF19=0,"",(CF19/P19)))</f>
        <v>0.5</v>
      </c>
      <c r="CH19" s="135">
        <v>1</v>
      </c>
      <c r="CI19" s="136">
        <f>IFERROR(CH19/CF19,"-")</f>
        <v>0.5</v>
      </c>
      <c r="CJ19" s="137">
        <v>6000</v>
      </c>
      <c r="CK19" s="138">
        <f>IFERROR(CJ19/CF19,"-")</f>
        <v>3000</v>
      </c>
      <c r="CL19" s="139"/>
      <c r="CM19" s="139">
        <v>1</v>
      </c>
      <c r="CN19" s="139"/>
      <c r="CO19" s="140">
        <v>1</v>
      </c>
      <c r="CP19" s="141">
        <v>6000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86</v>
      </c>
      <c r="C20" s="203"/>
      <c r="D20" s="203" t="s">
        <v>73</v>
      </c>
      <c r="E20" s="203" t="s">
        <v>74</v>
      </c>
      <c r="F20" s="203" t="s">
        <v>63</v>
      </c>
      <c r="G20" s="203" t="s">
        <v>80</v>
      </c>
      <c r="H20" s="90" t="s">
        <v>70</v>
      </c>
      <c r="I20" s="90"/>
      <c r="J20" s="188"/>
      <c r="K20" s="81">
        <v>0</v>
      </c>
      <c r="L20" s="81">
        <v>0</v>
      </c>
      <c r="M20" s="81">
        <v>1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87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7</v>
      </c>
      <c r="L21" s="81">
        <v>6</v>
      </c>
      <c r="M21" s="81">
        <v>3</v>
      </c>
      <c r="N21" s="91">
        <v>1</v>
      </c>
      <c r="O21" s="92">
        <v>0</v>
      </c>
      <c r="P21" s="93">
        <f>N21+O21</f>
        <v>1</v>
      </c>
      <c r="Q21" s="82">
        <f>IFERROR(P21/M21,"-")</f>
        <v>0.33333333333333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1</v>
      </c>
      <c r="X21" s="186">
        <v>20000</v>
      </c>
      <c r="Y21" s="187">
        <f>IFERROR(X21/P21,"-")</f>
        <v>20000</v>
      </c>
      <c r="Z21" s="187">
        <f>IFERROR(X21/V21,"-")</f>
        <v>20000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1</v>
      </c>
      <c r="CH21" s="135">
        <v>1</v>
      </c>
      <c r="CI21" s="136">
        <f>IFERROR(CH21/CF21,"-")</f>
        <v>1</v>
      </c>
      <c r="CJ21" s="137">
        <v>20000</v>
      </c>
      <c r="CK21" s="138">
        <f>IFERROR(CJ21/CF21,"-")</f>
        <v>20000</v>
      </c>
      <c r="CL21" s="139"/>
      <c r="CM21" s="139">
        <v>1</v>
      </c>
      <c r="CN21" s="139"/>
      <c r="CO21" s="140">
        <v>1</v>
      </c>
      <c r="CP21" s="141">
        <v>20000</v>
      </c>
      <c r="CQ21" s="141">
        <v>20000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0.3</v>
      </c>
      <c r="B22" s="203" t="s">
        <v>88</v>
      </c>
      <c r="C22" s="203"/>
      <c r="D22" s="203" t="s">
        <v>89</v>
      </c>
      <c r="E22" s="203" t="s">
        <v>90</v>
      </c>
      <c r="F22" s="203" t="s">
        <v>63</v>
      </c>
      <c r="G22" s="203" t="s">
        <v>91</v>
      </c>
      <c r="H22" s="90" t="s">
        <v>92</v>
      </c>
      <c r="I22" s="90" t="s">
        <v>93</v>
      </c>
      <c r="J22" s="188">
        <v>400000</v>
      </c>
      <c r="K22" s="81">
        <v>20</v>
      </c>
      <c r="L22" s="81">
        <v>0</v>
      </c>
      <c r="M22" s="81">
        <v>133</v>
      </c>
      <c r="N22" s="91">
        <v>9</v>
      </c>
      <c r="O22" s="92">
        <v>0</v>
      </c>
      <c r="P22" s="93">
        <f>N22+O22</f>
        <v>9</v>
      </c>
      <c r="Q22" s="82">
        <f>IFERROR(P22/M22,"-")</f>
        <v>0.067669172932331</v>
      </c>
      <c r="R22" s="81">
        <v>0</v>
      </c>
      <c r="S22" s="81">
        <v>5</v>
      </c>
      <c r="T22" s="82">
        <f>IFERROR(S22/(O22+P22),"-")</f>
        <v>0.55555555555556</v>
      </c>
      <c r="U22" s="182">
        <f>IFERROR(J22/SUM(P22:P29),"-")</f>
        <v>11764.705882353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SUM(X22:X29)-SUM(J22:J29)</f>
        <v>-280000</v>
      </c>
      <c r="AB22" s="85">
        <f>SUM(X22:X29)/SUM(J22:J29)</f>
        <v>0.3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3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5</v>
      </c>
      <c r="BO22" s="120">
        <f>IF(P22=0,"",IF(BN22=0,"",(BN22/P22)))</f>
        <v>0.55555555555556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0.11111111111111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94</v>
      </c>
      <c r="C23" s="203"/>
      <c r="D23" s="203" t="s">
        <v>89</v>
      </c>
      <c r="E23" s="203" t="s">
        <v>90</v>
      </c>
      <c r="F23" s="203" t="s">
        <v>68</v>
      </c>
      <c r="G23" s="203"/>
      <c r="H23" s="90"/>
      <c r="I23" s="90"/>
      <c r="J23" s="188"/>
      <c r="K23" s="81">
        <v>45</v>
      </c>
      <c r="L23" s="81">
        <v>13</v>
      </c>
      <c r="M23" s="81">
        <v>8</v>
      </c>
      <c r="N23" s="91">
        <v>2</v>
      </c>
      <c r="O23" s="92">
        <v>0</v>
      </c>
      <c r="P23" s="93">
        <f>N23+O23</f>
        <v>2</v>
      </c>
      <c r="Q23" s="82">
        <f>IFERROR(P23/M23,"-")</f>
        <v>0.25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95</v>
      </c>
      <c r="C24" s="203"/>
      <c r="D24" s="203" t="s">
        <v>96</v>
      </c>
      <c r="E24" s="203" t="s">
        <v>97</v>
      </c>
      <c r="F24" s="203" t="s">
        <v>63</v>
      </c>
      <c r="G24" s="203"/>
      <c r="H24" s="90" t="s">
        <v>92</v>
      </c>
      <c r="I24" s="90"/>
      <c r="J24" s="188"/>
      <c r="K24" s="81">
        <v>8</v>
      </c>
      <c r="L24" s="81">
        <v>0</v>
      </c>
      <c r="M24" s="81">
        <v>61</v>
      </c>
      <c r="N24" s="91">
        <v>3</v>
      </c>
      <c r="O24" s="92">
        <v>0</v>
      </c>
      <c r="P24" s="93">
        <f>N24+O24</f>
        <v>3</v>
      </c>
      <c r="Q24" s="82">
        <f>IFERROR(P24/M24,"-")</f>
        <v>0.049180327868852</v>
      </c>
      <c r="R24" s="81">
        <v>0</v>
      </c>
      <c r="S24" s="81">
        <v>2</v>
      </c>
      <c r="T24" s="82">
        <f>IFERROR(S24/(O24+P24),"-")</f>
        <v>0.66666666666667</v>
      </c>
      <c r="U24" s="182"/>
      <c r="V24" s="84">
        <v>1</v>
      </c>
      <c r="W24" s="82">
        <f>IF(P24=0,"-",V24/P24)</f>
        <v>0.33333333333333</v>
      </c>
      <c r="X24" s="186">
        <v>8000</v>
      </c>
      <c r="Y24" s="187">
        <f>IFERROR(X24/P24,"-")</f>
        <v>2666.6666666667</v>
      </c>
      <c r="Z24" s="187">
        <f>IFERROR(X24/V24,"-")</f>
        <v>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>
        <v>1</v>
      </c>
      <c r="BZ24" s="129">
        <f>IFERROR(BY24/BW24,"-")</f>
        <v>1</v>
      </c>
      <c r="CA24" s="130">
        <v>8000</v>
      </c>
      <c r="CB24" s="131">
        <f>IFERROR(CA24/BW24,"-")</f>
        <v>8000</v>
      </c>
      <c r="CC24" s="132"/>
      <c r="CD24" s="132">
        <v>1</v>
      </c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8000</v>
      </c>
      <c r="CQ24" s="141">
        <v>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98</v>
      </c>
      <c r="C25" s="203"/>
      <c r="D25" s="203" t="s">
        <v>96</v>
      </c>
      <c r="E25" s="203" t="s">
        <v>97</v>
      </c>
      <c r="F25" s="203" t="s">
        <v>68</v>
      </c>
      <c r="G25" s="203"/>
      <c r="H25" s="90"/>
      <c r="I25" s="90"/>
      <c r="J25" s="188"/>
      <c r="K25" s="81">
        <v>20</v>
      </c>
      <c r="L25" s="81">
        <v>15</v>
      </c>
      <c r="M25" s="81">
        <v>4</v>
      </c>
      <c r="N25" s="91">
        <v>5</v>
      </c>
      <c r="O25" s="92">
        <v>0</v>
      </c>
      <c r="P25" s="93">
        <f>N25+O25</f>
        <v>5</v>
      </c>
      <c r="Q25" s="82">
        <f>IFERROR(P25/M25,"-")</f>
        <v>1.25</v>
      </c>
      <c r="R25" s="81">
        <v>0</v>
      </c>
      <c r="S25" s="81">
        <v>3</v>
      </c>
      <c r="T25" s="82">
        <f>IFERROR(S25/(O25+P25),"-")</f>
        <v>0.6</v>
      </c>
      <c r="U25" s="182"/>
      <c r="V25" s="84">
        <v>3</v>
      </c>
      <c r="W25" s="82">
        <f>IF(P25=0,"-",V25/P25)</f>
        <v>0.6</v>
      </c>
      <c r="X25" s="186">
        <v>14000</v>
      </c>
      <c r="Y25" s="187">
        <f>IFERROR(X25/P25,"-")</f>
        <v>2800</v>
      </c>
      <c r="Z25" s="187">
        <f>IFERROR(X25/V25,"-")</f>
        <v>4666.6666666667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0.4</v>
      </c>
      <c r="BP25" s="121">
        <v>2</v>
      </c>
      <c r="BQ25" s="122">
        <f>IFERROR(BP25/BN25,"-")</f>
        <v>1</v>
      </c>
      <c r="BR25" s="123">
        <v>8000</v>
      </c>
      <c r="BS25" s="124">
        <f>IFERROR(BR25/BN25,"-")</f>
        <v>4000</v>
      </c>
      <c r="BT25" s="125">
        <v>2</v>
      </c>
      <c r="BU25" s="125"/>
      <c r="BV25" s="125"/>
      <c r="BW25" s="126">
        <v>1</v>
      </c>
      <c r="BX25" s="127">
        <f>IF(P25=0,"",IF(BW25=0,"",(BW25/P25)))</f>
        <v>0.2</v>
      </c>
      <c r="BY25" s="128">
        <v>1</v>
      </c>
      <c r="BZ25" s="129">
        <f>IFERROR(BY25/BW25,"-")</f>
        <v>1</v>
      </c>
      <c r="CA25" s="130">
        <v>6000</v>
      </c>
      <c r="CB25" s="131">
        <f>IFERROR(CA25/BW25,"-")</f>
        <v>6000</v>
      </c>
      <c r="CC25" s="132"/>
      <c r="CD25" s="132">
        <v>1</v>
      </c>
      <c r="CE25" s="132"/>
      <c r="CF25" s="133">
        <v>1</v>
      </c>
      <c r="CG25" s="134">
        <f>IF(P25=0,"",IF(CF25=0,"",(CF25/P25)))</f>
        <v>0.2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3</v>
      </c>
      <c r="CP25" s="141">
        <v>14000</v>
      </c>
      <c r="CQ25" s="141">
        <v>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99</v>
      </c>
      <c r="C26" s="203"/>
      <c r="D26" s="203" t="s">
        <v>100</v>
      </c>
      <c r="E26" s="203" t="s">
        <v>101</v>
      </c>
      <c r="F26" s="203" t="s">
        <v>63</v>
      </c>
      <c r="G26" s="203"/>
      <c r="H26" s="90" t="s">
        <v>92</v>
      </c>
      <c r="I26" s="90"/>
      <c r="J26" s="188"/>
      <c r="K26" s="81">
        <v>17</v>
      </c>
      <c r="L26" s="81">
        <v>0</v>
      </c>
      <c r="M26" s="81">
        <v>77</v>
      </c>
      <c r="N26" s="91">
        <v>4</v>
      </c>
      <c r="O26" s="92">
        <v>0</v>
      </c>
      <c r="P26" s="93">
        <f>N26+O26</f>
        <v>4</v>
      </c>
      <c r="Q26" s="82">
        <f>IFERROR(P26/M26,"-")</f>
        <v>0.051948051948052</v>
      </c>
      <c r="R26" s="81">
        <v>1</v>
      </c>
      <c r="S26" s="81">
        <v>1</v>
      </c>
      <c r="T26" s="82">
        <f>IFERROR(S26/(O26+P26),"-")</f>
        <v>0.25</v>
      </c>
      <c r="U26" s="182"/>
      <c r="V26" s="84">
        <v>1</v>
      </c>
      <c r="W26" s="82">
        <f>IF(P26=0,"-",V26/P26)</f>
        <v>0.25</v>
      </c>
      <c r="X26" s="186">
        <v>2000</v>
      </c>
      <c r="Y26" s="187">
        <f>IFERROR(X26/P26,"-")</f>
        <v>500</v>
      </c>
      <c r="Z26" s="187">
        <f>IFERROR(X26/V26,"-")</f>
        <v>2000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2000</v>
      </c>
      <c r="CB26" s="131">
        <f>IFERROR(CA26/BW26,"-")</f>
        <v>2000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2000</v>
      </c>
      <c r="CQ26" s="141">
        <v>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102</v>
      </c>
      <c r="C27" s="203"/>
      <c r="D27" s="203" t="s">
        <v>100</v>
      </c>
      <c r="E27" s="203" t="s">
        <v>101</v>
      </c>
      <c r="F27" s="203" t="s">
        <v>68</v>
      </c>
      <c r="G27" s="203"/>
      <c r="H27" s="90"/>
      <c r="I27" s="90"/>
      <c r="J27" s="188"/>
      <c r="K27" s="81">
        <v>22</v>
      </c>
      <c r="L27" s="81">
        <v>13</v>
      </c>
      <c r="M27" s="81">
        <v>0</v>
      </c>
      <c r="N27" s="91">
        <v>2</v>
      </c>
      <c r="O27" s="92">
        <v>0</v>
      </c>
      <c r="P27" s="93">
        <f>N27+O27</f>
        <v>2</v>
      </c>
      <c r="Q27" s="82" t="str">
        <f>IFERROR(P27/M27,"-")</f>
        <v>-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2</v>
      </c>
      <c r="W27" s="82">
        <f>IF(P27=0,"-",V27/P27)</f>
        <v>1</v>
      </c>
      <c r="X27" s="186">
        <v>91000</v>
      </c>
      <c r="Y27" s="187">
        <f>IFERROR(X27/P27,"-")</f>
        <v>45500</v>
      </c>
      <c r="Z27" s="187">
        <f>IFERROR(X27/V27,"-")</f>
        <v>45500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>
        <v>1</v>
      </c>
      <c r="BQ27" s="122">
        <f>IFERROR(BP27/BN27,"-")</f>
        <v>1</v>
      </c>
      <c r="BR27" s="123">
        <v>86000</v>
      </c>
      <c r="BS27" s="124">
        <f>IFERROR(BR27/BN27,"-")</f>
        <v>86000</v>
      </c>
      <c r="BT27" s="125"/>
      <c r="BU27" s="125"/>
      <c r="BV27" s="125">
        <v>1</v>
      </c>
      <c r="BW27" s="126">
        <v>1</v>
      </c>
      <c r="BX27" s="127">
        <f>IF(P27=0,"",IF(BW27=0,"",(BW27/P27)))</f>
        <v>0.5</v>
      </c>
      <c r="BY27" s="128">
        <v>1</v>
      </c>
      <c r="BZ27" s="129">
        <f>IFERROR(BY27/BW27,"-")</f>
        <v>1</v>
      </c>
      <c r="CA27" s="130">
        <v>5000</v>
      </c>
      <c r="CB27" s="131">
        <f>IFERROR(CA27/BW27,"-")</f>
        <v>5000</v>
      </c>
      <c r="CC27" s="132">
        <v>1</v>
      </c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91000</v>
      </c>
      <c r="CQ27" s="141">
        <v>86000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103</v>
      </c>
      <c r="C28" s="203"/>
      <c r="D28" s="203" t="s">
        <v>104</v>
      </c>
      <c r="E28" s="203" t="s">
        <v>105</v>
      </c>
      <c r="F28" s="203" t="s">
        <v>63</v>
      </c>
      <c r="G28" s="203"/>
      <c r="H28" s="90" t="s">
        <v>92</v>
      </c>
      <c r="I28" s="90"/>
      <c r="J28" s="188"/>
      <c r="K28" s="81">
        <v>8</v>
      </c>
      <c r="L28" s="81">
        <v>0</v>
      </c>
      <c r="M28" s="81">
        <v>51</v>
      </c>
      <c r="N28" s="91">
        <v>3</v>
      </c>
      <c r="O28" s="92">
        <v>0</v>
      </c>
      <c r="P28" s="93">
        <f>N28+O28</f>
        <v>3</v>
      </c>
      <c r="Q28" s="82">
        <f>IFERROR(P28/M28,"-")</f>
        <v>0.058823529411765</v>
      </c>
      <c r="R28" s="81">
        <v>0</v>
      </c>
      <c r="S28" s="81">
        <v>2</v>
      </c>
      <c r="T28" s="82">
        <f>IFERROR(S28/(O28+P28),"-")</f>
        <v>0.66666666666667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0.33333333333333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106</v>
      </c>
      <c r="C29" s="203"/>
      <c r="D29" s="203" t="s">
        <v>104</v>
      </c>
      <c r="E29" s="203" t="s">
        <v>105</v>
      </c>
      <c r="F29" s="203" t="s">
        <v>68</v>
      </c>
      <c r="G29" s="203"/>
      <c r="H29" s="90"/>
      <c r="I29" s="90"/>
      <c r="J29" s="188"/>
      <c r="K29" s="81">
        <v>47</v>
      </c>
      <c r="L29" s="81">
        <v>29</v>
      </c>
      <c r="M29" s="81">
        <v>12</v>
      </c>
      <c r="N29" s="91">
        <v>6</v>
      </c>
      <c r="O29" s="92">
        <v>0</v>
      </c>
      <c r="P29" s="93">
        <f>N29+O29</f>
        <v>6</v>
      </c>
      <c r="Q29" s="82">
        <f>IFERROR(P29/M29,"-")</f>
        <v>0.5</v>
      </c>
      <c r="R29" s="81">
        <v>2</v>
      </c>
      <c r="S29" s="81">
        <v>2</v>
      </c>
      <c r="T29" s="82">
        <f>IFERROR(S29/(O29+P29),"-")</f>
        <v>0.33333333333333</v>
      </c>
      <c r="U29" s="182"/>
      <c r="V29" s="84">
        <v>3</v>
      </c>
      <c r="W29" s="82">
        <f>IF(P29=0,"-",V29/P29)</f>
        <v>0.5</v>
      </c>
      <c r="X29" s="186">
        <v>5000</v>
      </c>
      <c r="Y29" s="187">
        <f>IFERROR(X29/P29,"-")</f>
        <v>833.33333333333</v>
      </c>
      <c r="Z29" s="187">
        <f>IFERROR(X29/V29,"-")</f>
        <v>1666.6666666667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0.16666666666667</v>
      </c>
      <c r="BP29" s="121">
        <v>1</v>
      </c>
      <c r="BQ29" s="122">
        <f>IFERROR(BP29/BN29,"-")</f>
        <v>1</v>
      </c>
      <c r="BR29" s="123">
        <v>2000</v>
      </c>
      <c r="BS29" s="124">
        <f>IFERROR(BR29/BN29,"-")</f>
        <v>2000</v>
      </c>
      <c r="BT29" s="125">
        <v>1</v>
      </c>
      <c r="BU29" s="125"/>
      <c r="BV29" s="125"/>
      <c r="BW29" s="126">
        <v>3</v>
      </c>
      <c r="BX29" s="127">
        <f>IF(P29=0,"",IF(BW29=0,"",(BW29/P29)))</f>
        <v>0.5</v>
      </c>
      <c r="BY29" s="128">
        <v>1</v>
      </c>
      <c r="BZ29" s="129">
        <f>IFERROR(BY29/BW29,"-")</f>
        <v>0.33333333333333</v>
      </c>
      <c r="CA29" s="130">
        <v>2000</v>
      </c>
      <c r="CB29" s="131">
        <f>IFERROR(CA29/BW29,"-")</f>
        <v>666.66666666667</v>
      </c>
      <c r="CC29" s="132">
        <v>1</v>
      </c>
      <c r="CD29" s="132"/>
      <c r="CE29" s="132"/>
      <c r="CF29" s="133">
        <v>2</v>
      </c>
      <c r="CG29" s="134">
        <f>IF(P29=0,"",IF(CF29=0,"",(CF29/P29)))</f>
        <v>0.33333333333333</v>
      </c>
      <c r="CH29" s="135">
        <v>1</v>
      </c>
      <c r="CI29" s="136">
        <f>IFERROR(CH29/CF29,"-")</f>
        <v>0.5</v>
      </c>
      <c r="CJ29" s="137">
        <v>1000</v>
      </c>
      <c r="CK29" s="138">
        <f>IFERROR(CJ29/CF29,"-")</f>
        <v>500</v>
      </c>
      <c r="CL29" s="139">
        <v>1</v>
      </c>
      <c r="CM29" s="139"/>
      <c r="CN29" s="139"/>
      <c r="CO29" s="140">
        <v>3</v>
      </c>
      <c r="CP29" s="141">
        <v>5000</v>
      </c>
      <c r="CQ29" s="141">
        <v>2000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5.7871</v>
      </c>
      <c r="B30" s="203" t="s">
        <v>107</v>
      </c>
      <c r="C30" s="203"/>
      <c r="D30" s="203" t="s">
        <v>89</v>
      </c>
      <c r="E30" s="203" t="s">
        <v>62</v>
      </c>
      <c r="F30" s="203" t="s">
        <v>63</v>
      </c>
      <c r="G30" s="203" t="s">
        <v>108</v>
      </c>
      <c r="H30" s="90" t="s">
        <v>92</v>
      </c>
      <c r="I30" s="90" t="s">
        <v>93</v>
      </c>
      <c r="J30" s="188">
        <v>300000</v>
      </c>
      <c r="K30" s="81">
        <v>8</v>
      </c>
      <c r="L30" s="81">
        <v>0</v>
      </c>
      <c r="M30" s="81">
        <v>84</v>
      </c>
      <c r="N30" s="91">
        <v>3</v>
      </c>
      <c r="O30" s="92">
        <v>0</v>
      </c>
      <c r="P30" s="93">
        <f>N30+O30</f>
        <v>3</v>
      </c>
      <c r="Q30" s="82">
        <f>IFERROR(P30/M30,"-")</f>
        <v>0.035714285714286</v>
      </c>
      <c r="R30" s="81">
        <v>0</v>
      </c>
      <c r="S30" s="81">
        <v>2</v>
      </c>
      <c r="T30" s="82">
        <f>IFERROR(S30/(O30+P30),"-")</f>
        <v>0.66666666666667</v>
      </c>
      <c r="U30" s="182">
        <f>IFERROR(J30/SUM(P30:P37),"-")</f>
        <v>13043.47826087</v>
      </c>
      <c r="V30" s="84">
        <v>1</v>
      </c>
      <c r="W30" s="82">
        <f>IF(P30=0,"-",V30/P30)</f>
        <v>0.33333333333333</v>
      </c>
      <c r="X30" s="186">
        <v>3000</v>
      </c>
      <c r="Y30" s="187">
        <f>IFERROR(X30/P30,"-")</f>
        <v>1000</v>
      </c>
      <c r="Z30" s="187">
        <f>IFERROR(X30/V30,"-")</f>
        <v>3000</v>
      </c>
      <c r="AA30" s="188">
        <f>SUM(X30:X37)-SUM(J30:J37)</f>
        <v>1436130</v>
      </c>
      <c r="AB30" s="85">
        <f>SUM(X30:X37)/SUM(J30:J37)</f>
        <v>5.7871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0.66666666666667</v>
      </c>
      <c r="BP30" s="121">
        <v>1</v>
      </c>
      <c r="BQ30" s="122">
        <f>IFERROR(BP30/BN30,"-")</f>
        <v>0.5</v>
      </c>
      <c r="BR30" s="123">
        <v>3000</v>
      </c>
      <c r="BS30" s="124">
        <f>IFERROR(BR30/BN30,"-")</f>
        <v>1500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109</v>
      </c>
      <c r="C31" s="203"/>
      <c r="D31" s="203" t="s">
        <v>89</v>
      </c>
      <c r="E31" s="203" t="s">
        <v>62</v>
      </c>
      <c r="F31" s="203" t="s">
        <v>68</v>
      </c>
      <c r="G31" s="203"/>
      <c r="H31" s="90"/>
      <c r="I31" s="90"/>
      <c r="J31" s="188"/>
      <c r="K31" s="81">
        <v>31</v>
      </c>
      <c r="L31" s="81">
        <v>16</v>
      </c>
      <c r="M31" s="81">
        <v>43</v>
      </c>
      <c r="N31" s="91">
        <v>3</v>
      </c>
      <c r="O31" s="92">
        <v>0</v>
      </c>
      <c r="P31" s="93">
        <f>N31+O31</f>
        <v>3</v>
      </c>
      <c r="Q31" s="82">
        <f>IFERROR(P31/M31,"-")</f>
        <v>0.069767441860465</v>
      </c>
      <c r="R31" s="81">
        <v>1</v>
      </c>
      <c r="S31" s="81">
        <v>1</v>
      </c>
      <c r="T31" s="82">
        <f>IFERROR(S31/(O31+P31),"-")</f>
        <v>0.33333333333333</v>
      </c>
      <c r="U31" s="182"/>
      <c r="V31" s="84">
        <v>3</v>
      </c>
      <c r="W31" s="82">
        <f>IF(P31=0,"-",V31/P31)</f>
        <v>1</v>
      </c>
      <c r="X31" s="186">
        <v>633000</v>
      </c>
      <c r="Y31" s="187">
        <f>IFERROR(X31/P31,"-")</f>
        <v>211000</v>
      </c>
      <c r="Z31" s="187">
        <f>IFERROR(X31/V31,"-")</f>
        <v>211000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0.33333333333333</v>
      </c>
      <c r="BP31" s="121">
        <v>1</v>
      </c>
      <c r="BQ31" s="122">
        <f>IFERROR(BP31/BN31,"-")</f>
        <v>1</v>
      </c>
      <c r="BR31" s="123">
        <v>620000</v>
      </c>
      <c r="BS31" s="124">
        <f>IFERROR(BR31/BN31,"-")</f>
        <v>620000</v>
      </c>
      <c r="BT31" s="125"/>
      <c r="BU31" s="125"/>
      <c r="BV31" s="125">
        <v>1</v>
      </c>
      <c r="BW31" s="126">
        <v>1</v>
      </c>
      <c r="BX31" s="127">
        <f>IF(P31=0,"",IF(BW31=0,"",(BW31/P31)))</f>
        <v>0.33333333333333</v>
      </c>
      <c r="BY31" s="128">
        <v>1</v>
      </c>
      <c r="BZ31" s="129">
        <f>IFERROR(BY31/BW31,"-")</f>
        <v>1</v>
      </c>
      <c r="CA31" s="130">
        <v>10000</v>
      </c>
      <c r="CB31" s="131">
        <f>IFERROR(CA31/BW31,"-")</f>
        <v>10000</v>
      </c>
      <c r="CC31" s="132">
        <v>1</v>
      </c>
      <c r="CD31" s="132"/>
      <c r="CE31" s="132"/>
      <c r="CF31" s="133">
        <v>1</v>
      </c>
      <c r="CG31" s="134">
        <f>IF(P31=0,"",IF(CF31=0,"",(CF31/P31)))</f>
        <v>0.33333333333333</v>
      </c>
      <c r="CH31" s="135">
        <v>1</v>
      </c>
      <c r="CI31" s="136">
        <f>IFERROR(CH31/CF31,"-")</f>
        <v>1</v>
      </c>
      <c r="CJ31" s="137">
        <v>3000</v>
      </c>
      <c r="CK31" s="138">
        <f>IFERROR(CJ31/CF31,"-")</f>
        <v>3000</v>
      </c>
      <c r="CL31" s="139">
        <v>1</v>
      </c>
      <c r="CM31" s="139"/>
      <c r="CN31" s="139"/>
      <c r="CO31" s="140">
        <v>3</v>
      </c>
      <c r="CP31" s="141">
        <v>633000</v>
      </c>
      <c r="CQ31" s="141">
        <v>620000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110</v>
      </c>
      <c r="C32" s="203"/>
      <c r="D32" s="203" t="s">
        <v>96</v>
      </c>
      <c r="E32" s="203" t="s">
        <v>74</v>
      </c>
      <c r="F32" s="203" t="s">
        <v>63</v>
      </c>
      <c r="G32" s="203"/>
      <c r="H32" s="90" t="s">
        <v>92</v>
      </c>
      <c r="I32" s="90"/>
      <c r="J32" s="188"/>
      <c r="K32" s="81">
        <v>15</v>
      </c>
      <c r="L32" s="81">
        <v>0</v>
      </c>
      <c r="M32" s="81">
        <v>104</v>
      </c>
      <c r="N32" s="91">
        <v>5</v>
      </c>
      <c r="O32" s="92">
        <v>0</v>
      </c>
      <c r="P32" s="93">
        <f>N32+O32</f>
        <v>5</v>
      </c>
      <c r="Q32" s="82">
        <f>IFERROR(P32/M32,"-")</f>
        <v>0.048076923076923</v>
      </c>
      <c r="R32" s="81">
        <v>1</v>
      </c>
      <c r="S32" s="81">
        <v>2</v>
      </c>
      <c r="T32" s="82">
        <f>IFERROR(S32/(O32+P32),"-")</f>
        <v>0.4</v>
      </c>
      <c r="U32" s="182"/>
      <c r="V32" s="84">
        <v>1</v>
      </c>
      <c r="W32" s="82">
        <f>IF(P32=0,"-",V32/P32)</f>
        <v>0.2</v>
      </c>
      <c r="X32" s="186">
        <v>0</v>
      </c>
      <c r="Y32" s="187">
        <f>IFERROR(X32/P32,"-")</f>
        <v>0</v>
      </c>
      <c r="Z32" s="187">
        <f>IFERROR(X32/V32,"-")</f>
        <v>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0.2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0.4</v>
      </c>
      <c r="BG32" s="112">
        <v>1</v>
      </c>
      <c r="BH32" s="114">
        <f>IFERROR(BG32/BE32,"-")</f>
        <v>0.5</v>
      </c>
      <c r="BI32" s="115">
        <v>35000</v>
      </c>
      <c r="BJ32" s="116">
        <f>IFERROR(BI32/BE32,"-")</f>
        <v>17500</v>
      </c>
      <c r="BK32" s="117"/>
      <c r="BL32" s="117"/>
      <c r="BM32" s="117">
        <v>1</v>
      </c>
      <c r="BN32" s="119">
        <v>1</v>
      </c>
      <c r="BO32" s="120">
        <f>IF(P32=0,"",IF(BN32=0,"",(BN32/P32)))</f>
        <v>0.2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0.2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0</v>
      </c>
      <c r="CQ32" s="141">
        <v>35000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111</v>
      </c>
      <c r="C33" s="203"/>
      <c r="D33" s="203" t="s">
        <v>96</v>
      </c>
      <c r="E33" s="203" t="s">
        <v>74</v>
      </c>
      <c r="F33" s="203" t="s">
        <v>68</v>
      </c>
      <c r="G33" s="203"/>
      <c r="H33" s="90"/>
      <c r="I33" s="90"/>
      <c r="J33" s="188"/>
      <c r="K33" s="81">
        <v>23</v>
      </c>
      <c r="L33" s="81">
        <v>10</v>
      </c>
      <c r="M33" s="81">
        <v>13</v>
      </c>
      <c r="N33" s="91">
        <v>1</v>
      </c>
      <c r="O33" s="92">
        <v>0</v>
      </c>
      <c r="P33" s="93">
        <f>N33+O33</f>
        <v>1</v>
      </c>
      <c r="Q33" s="82">
        <f>IFERROR(P33/M33,"-")</f>
        <v>0.076923076923077</v>
      </c>
      <c r="R33" s="81">
        <v>0</v>
      </c>
      <c r="S33" s="81">
        <v>1</v>
      </c>
      <c r="T33" s="82">
        <f>IFERROR(S33/(O33+P33),"-")</f>
        <v>1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112</v>
      </c>
      <c r="C34" s="203"/>
      <c r="D34" s="203" t="s">
        <v>113</v>
      </c>
      <c r="E34" s="203" t="s">
        <v>114</v>
      </c>
      <c r="F34" s="203" t="s">
        <v>63</v>
      </c>
      <c r="G34" s="203"/>
      <c r="H34" s="90" t="s">
        <v>92</v>
      </c>
      <c r="I34" s="90"/>
      <c r="J34" s="188"/>
      <c r="K34" s="81">
        <v>7</v>
      </c>
      <c r="L34" s="81">
        <v>0</v>
      </c>
      <c r="M34" s="81">
        <v>107</v>
      </c>
      <c r="N34" s="91">
        <v>3</v>
      </c>
      <c r="O34" s="92">
        <v>0</v>
      </c>
      <c r="P34" s="93">
        <f>N34+O34</f>
        <v>3</v>
      </c>
      <c r="Q34" s="82">
        <f>IFERROR(P34/M34,"-")</f>
        <v>0.02803738317757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0.33333333333333</v>
      </c>
      <c r="X34" s="186">
        <v>1000</v>
      </c>
      <c r="Y34" s="187">
        <f>IFERROR(X34/P34,"-")</f>
        <v>333.33333333333</v>
      </c>
      <c r="Z34" s="187">
        <f>IFERROR(X34/V34,"-")</f>
        <v>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1</v>
      </c>
      <c r="AW34" s="107">
        <f>IF(P34=0,"",IF(AV34=0,"",(AV34/P34)))</f>
        <v>0.33333333333333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0.33333333333333</v>
      </c>
      <c r="CH34" s="135">
        <v>1</v>
      </c>
      <c r="CI34" s="136">
        <f>IFERROR(CH34/CF34,"-")</f>
        <v>1</v>
      </c>
      <c r="CJ34" s="137">
        <v>1000</v>
      </c>
      <c r="CK34" s="138">
        <f>IFERROR(CJ34/CF34,"-")</f>
        <v>1000</v>
      </c>
      <c r="CL34" s="139">
        <v>1</v>
      </c>
      <c r="CM34" s="139"/>
      <c r="CN34" s="139"/>
      <c r="CO34" s="140">
        <v>1</v>
      </c>
      <c r="CP34" s="141">
        <v>1000</v>
      </c>
      <c r="CQ34" s="141">
        <v>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115</v>
      </c>
      <c r="C35" s="203"/>
      <c r="D35" s="203" t="s">
        <v>113</v>
      </c>
      <c r="E35" s="203" t="s">
        <v>114</v>
      </c>
      <c r="F35" s="203" t="s">
        <v>68</v>
      </c>
      <c r="G35" s="203"/>
      <c r="H35" s="90"/>
      <c r="I35" s="90"/>
      <c r="J35" s="188"/>
      <c r="K35" s="81">
        <v>59</v>
      </c>
      <c r="L35" s="81">
        <v>26</v>
      </c>
      <c r="M35" s="81">
        <v>4</v>
      </c>
      <c r="N35" s="91">
        <v>3</v>
      </c>
      <c r="O35" s="92">
        <v>0</v>
      </c>
      <c r="P35" s="93">
        <f>N35+O35</f>
        <v>3</v>
      </c>
      <c r="Q35" s="82">
        <f>IFERROR(P35/M35,"-")</f>
        <v>0.75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0.33333333333333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116</v>
      </c>
      <c r="C36" s="203"/>
      <c r="D36" s="203" t="s">
        <v>104</v>
      </c>
      <c r="E36" s="203" t="s">
        <v>117</v>
      </c>
      <c r="F36" s="203" t="s">
        <v>63</v>
      </c>
      <c r="G36" s="203"/>
      <c r="H36" s="90" t="s">
        <v>92</v>
      </c>
      <c r="I36" s="90"/>
      <c r="J36" s="188"/>
      <c r="K36" s="81">
        <v>4</v>
      </c>
      <c r="L36" s="81">
        <v>0</v>
      </c>
      <c r="M36" s="81">
        <v>69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118</v>
      </c>
      <c r="C37" s="203"/>
      <c r="D37" s="203" t="s">
        <v>104</v>
      </c>
      <c r="E37" s="203" t="s">
        <v>117</v>
      </c>
      <c r="F37" s="203" t="s">
        <v>68</v>
      </c>
      <c r="G37" s="203"/>
      <c r="H37" s="90"/>
      <c r="I37" s="90"/>
      <c r="J37" s="188"/>
      <c r="K37" s="81">
        <v>28</v>
      </c>
      <c r="L37" s="81">
        <v>18</v>
      </c>
      <c r="M37" s="81">
        <v>5</v>
      </c>
      <c r="N37" s="91">
        <v>5</v>
      </c>
      <c r="O37" s="92">
        <v>0</v>
      </c>
      <c r="P37" s="93">
        <f>N37+O37</f>
        <v>5</v>
      </c>
      <c r="Q37" s="82">
        <f>IFERROR(P37/M37,"-")</f>
        <v>1</v>
      </c>
      <c r="R37" s="81">
        <v>2</v>
      </c>
      <c r="S37" s="81">
        <v>1</v>
      </c>
      <c r="T37" s="82">
        <f>IFERROR(S37/(O37+P37),"-")</f>
        <v>0.2</v>
      </c>
      <c r="U37" s="182"/>
      <c r="V37" s="84">
        <v>2</v>
      </c>
      <c r="W37" s="82">
        <f>IF(P37=0,"-",V37/P37)</f>
        <v>0.4</v>
      </c>
      <c r="X37" s="186">
        <v>1099130</v>
      </c>
      <c r="Y37" s="187">
        <f>IFERROR(X37/P37,"-")</f>
        <v>219826</v>
      </c>
      <c r="Z37" s="187">
        <f>IFERROR(X37/V37,"-")</f>
        <v>549565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0.2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0.6</v>
      </c>
      <c r="BY37" s="128">
        <v>2</v>
      </c>
      <c r="BZ37" s="129">
        <f>IFERROR(BY37/BW37,"-")</f>
        <v>0.66666666666667</v>
      </c>
      <c r="CA37" s="130">
        <v>1099130</v>
      </c>
      <c r="CB37" s="131">
        <f>IFERROR(CA37/BW37,"-")</f>
        <v>366376.66666667</v>
      </c>
      <c r="CC37" s="132"/>
      <c r="CD37" s="132"/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1099130</v>
      </c>
      <c r="CQ37" s="141">
        <v>787130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0.75769230769231</v>
      </c>
      <c r="B38" s="203" t="s">
        <v>119</v>
      </c>
      <c r="C38" s="203"/>
      <c r="D38" s="203" t="s">
        <v>89</v>
      </c>
      <c r="E38" s="203" t="s">
        <v>62</v>
      </c>
      <c r="F38" s="203" t="s">
        <v>63</v>
      </c>
      <c r="G38" s="203" t="s">
        <v>120</v>
      </c>
      <c r="H38" s="90" t="s">
        <v>121</v>
      </c>
      <c r="I38" s="90" t="s">
        <v>122</v>
      </c>
      <c r="J38" s="188">
        <v>260000</v>
      </c>
      <c r="K38" s="81">
        <v>10</v>
      </c>
      <c r="L38" s="81">
        <v>0</v>
      </c>
      <c r="M38" s="81">
        <v>38</v>
      </c>
      <c r="N38" s="91">
        <v>4</v>
      </c>
      <c r="O38" s="92">
        <v>0</v>
      </c>
      <c r="P38" s="93">
        <f>N38+O38</f>
        <v>4</v>
      </c>
      <c r="Q38" s="82">
        <f>IFERROR(P38/M38,"-")</f>
        <v>0.10526315789474</v>
      </c>
      <c r="R38" s="81">
        <v>0</v>
      </c>
      <c r="S38" s="81">
        <v>0</v>
      </c>
      <c r="T38" s="82">
        <f>IFERROR(S38/(O38+P38),"-")</f>
        <v>0</v>
      </c>
      <c r="U38" s="182">
        <f>IFERROR(J38/SUM(P38:P43),"-")</f>
        <v>16250</v>
      </c>
      <c r="V38" s="84">
        <v>1</v>
      </c>
      <c r="W38" s="82">
        <f>IF(P38=0,"-",V38/P38)</f>
        <v>0.25</v>
      </c>
      <c r="X38" s="186">
        <v>10000</v>
      </c>
      <c r="Y38" s="187">
        <f>IFERROR(X38/P38,"-")</f>
        <v>2500</v>
      </c>
      <c r="Z38" s="187">
        <f>IFERROR(X38/V38,"-")</f>
        <v>10000</v>
      </c>
      <c r="AA38" s="188">
        <f>SUM(X38:X43)-SUM(J38:J43)</f>
        <v>-63000</v>
      </c>
      <c r="AB38" s="85">
        <f>SUM(X38:X43)/SUM(J38:J43)</f>
        <v>0.75769230769231</v>
      </c>
      <c r="AC38" s="79"/>
      <c r="AD38" s="94">
        <v>1</v>
      </c>
      <c r="AE38" s="95">
        <f>IF(P38=0,"",IF(AD38=0,"",(AD38/P38)))</f>
        <v>0.25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>
        <v>1</v>
      </c>
      <c r="BQ38" s="122">
        <f>IFERROR(BP38/BN38,"-")</f>
        <v>1</v>
      </c>
      <c r="BR38" s="123">
        <v>10000</v>
      </c>
      <c r="BS38" s="124">
        <f>IFERROR(BR38/BN38,"-")</f>
        <v>10000</v>
      </c>
      <c r="BT38" s="125">
        <v>1</v>
      </c>
      <c r="BU38" s="125"/>
      <c r="BV38" s="125"/>
      <c r="BW38" s="126">
        <v>1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10000</v>
      </c>
      <c r="CQ38" s="141">
        <v>10000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123</v>
      </c>
      <c r="C39" s="203"/>
      <c r="D39" s="203" t="s">
        <v>89</v>
      </c>
      <c r="E39" s="203" t="s">
        <v>62</v>
      </c>
      <c r="F39" s="203" t="s">
        <v>68</v>
      </c>
      <c r="G39" s="203"/>
      <c r="H39" s="90"/>
      <c r="I39" s="90"/>
      <c r="J39" s="188"/>
      <c r="K39" s="81">
        <v>23</v>
      </c>
      <c r="L39" s="81">
        <v>10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124</v>
      </c>
      <c r="C40" s="203"/>
      <c r="D40" s="203" t="s">
        <v>96</v>
      </c>
      <c r="E40" s="203" t="s">
        <v>74</v>
      </c>
      <c r="F40" s="203" t="s">
        <v>63</v>
      </c>
      <c r="G40" s="203"/>
      <c r="H40" s="90" t="s">
        <v>121</v>
      </c>
      <c r="I40" s="90" t="s">
        <v>125</v>
      </c>
      <c r="J40" s="188"/>
      <c r="K40" s="81">
        <v>15</v>
      </c>
      <c r="L40" s="81">
        <v>0</v>
      </c>
      <c r="M40" s="81">
        <v>57</v>
      </c>
      <c r="N40" s="91">
        <v>7</v>
      </c>
      <c r="O40" s="92">
        <v>0</v>
      </c>
      <c r="P40" s="93">
        <f>N40+O40</f>
        <v>7</v>
      </c>
      <c r="Q40" s="82">
        <f>IFERROR(P40/M40,"-")</f>
        <v>0.12280701754386</v>
      </c>
      <c r="R40" s="81">
        <v>0</v>
      </c>
      <c r="S40" s="81">
        <v>5</v>
      </c>
      <c r="T40" s="82">
        <f>IFERROR(S40/(O40+P40),"-")</f>
        <v>0.71428571428571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>
        <v>1</v>
      </c>
      <c r="AE40" s="95">
        <f>IF(P40=0,"",IF(AD40=0,"",(AD40/P40)))</f>
        <v>0.14285714285714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0.28571428571429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4</v>
      </c>
      <c r="BO40" s="120">
        <f>IF(P40=0,"",IF(BN40=0,"",(BN40/P40)))</f>
        <v>0.57142857142857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126</v>
      </c>
      <c r="C41" s="203"/>
      <c r="D41" s="203" t="s">
        <v>96</v>
      </c>
      <c r="E41" s="203" t="s">
        <v>74</v>
      </c>
      <c r="F41" s="203" t="s">
        <v>68</v>
      </c>
      <c r="G41" s="203"/>
      <c r="H41" s="90"/>
      <c r="I41" s="90"/>
      <c r="J41" s="188"/>
      <c r="K41" s="81">
        <v>12</v>
      </c>
      <c r="L41" s="81">
        <v>9</v>
      </c>
      <c r="M41" s="81">
        <v>4</v>
      </c>
      <c r="N41" s="91">
        <v>2</v>
      </c>
      <c r="O41" s="92">
        <v>0</v>
      </c>
      <c r="P41" s="93">
        <f>N41+O41</f>
        <v>2</v>
      </c>
      <c r="Q41" s="82">
        <f>IFERROR(P41/M41,"-")</f>
        <v>0.5</v>
      </c>
      <c r="R41" s="81">
        <v>2</v>
      </c>
      <c r="S41" s="81">
        <v>0</v>
      </c>
      <c r="T41" s="82">
        <f>IFERROR(S41/(O41+P41),"-")</f>
        <v>0</v>
      </c>
      <c r="U41" s="182"/>
      <c r="V41" s="84">
        <v>2</v>
      </c>
      <c r="W41" s="82">
        <f>IF(P41=0,"-",V41/P41)</f>
        <v>1</v>
      </c>
      <c r="X41" s="186">
        <v>187000</v>
      </c>
      <c r="Y41" s="187">
        <f>IFERROR(X41/P41,"-")</f>
        <v>93500</v>
      </c>
      <c r="Z41" s="187">
        <f>IFERROR(X41/V41,"-")</f>
        <v>93500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>
        <v>1</v>
      </c>
      <c r="BZ41" s="129">
        <f>IFERROR(BY41/BW41,"-")</f>
        <v>1</v>
      </c>
      <c r="CA41" s="130">
        <v>178000</v>
      </c>
      <c r="CB41" s="131">
        <f>IFERROR(CA41/BW41,"-")</f>
        <v>178000</v>
      </c>
      <c r="CC41" s="132"/>
      <c r="CD41" s="132"/>
      <c r="CE41" s="132">
        <v>1</v>
      </c>
      <c r="CF41" s="133">
        <v>1</v>
      </c>
      <c r="CG41" s="134">
        <f>IF(P41=0,"",IF(CF41=0,"",(CF41/P41)))</f>
        <v>0.5</v>
      </c>
      <c r="CH41" s="135">
        <v>1</v>
      </c>
      <c r="CI41" s="136">
        <f>IFERROR(CH41/CF41,"-")</f>
        <v>1</v>
      </c>
      <c r="CJ41" s="137">
        <v>9000</v>
      </c>
      <c r="CK41" s="138">
        <f>IFERROR(CJ41/CF41,"-")</f>
        <v>9000</v>
      </c>
      <c r="CL41" s="139"/>
      <c r="CM41" s="139"/>
      <c r="CN41" s="139">
        <v>1</v>
      </c>
      <c r="CO41" s="140">
        <v>2</v>
      </c>
      <c r="CP41" s="141">
        <v>187000</v>
      </c>
      <c r="CQ41" s="141">
        <v>178000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/>
      <c r="B42" s="203" t="s">
        <v>127</v>
      </c>
      <c r="C42" s="203"/>
      <c r="D42" s="203" t="s">
        <v>113</v>
      </c>
      <c r="E42" s="203" t="s">
        <v>114</v>
      </c>
      <c r="F42" s="203" t="s">
        <v>63</v>
      </c>
      <c r="G42" s="203"/>
      <c r="H42" s="90" t="s">
        <v>121</v>
      </c>
      <c r="I42" s="90" t="s">
        <v>128</v>
      </c>
      <c r="J42" s="188"/>
      <c r="K42" s="81">
        <v>6</v>
      </c>
      <c r="L42" s="81">
        <v>0</v>
      </c>
      <c r="M42" s="81">
        <v>34</v>
      </c>
      <c r="N42" s="91">
        <v>1</v>
      </c>
      <c r="O42" s="92">
        <v>0</v>
      </c>
      <c r="P42" s="93">
        <f>N42+O42</f>
        <v>1</v>
      </c>
      <c r="Q42" s="82">
        <f>IFERROR(P42/M42,"-")</f>
        <v>0.029411764705882</v>
      </c>
      <c r="R42" s="81">
        <v>0</v>
      </c>
      <c r="S42" s="81">
        <v>1</v>
      </c>
      <c r="T42" s="82">
        <f>IFERROR(S42/(O42+P42),"-")</f>
        <v>1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129</v>
      </c>
      <c r="C43" s="203"/>
      <c r="D43" s="203" t="s">
        <v>113</v>
      </c>
      <c r="E43" s="203" t="s">
        <v>114</v>
      </c>
      <c r="F43" s="203" t="s">
        <v>68</v>
      </c>
      <c r="G43" s="203"/>
      <c r="H43" s="90"/>
      <c r="I43" s="90"/>
      <c r="J43" s="188"/>
      <c r="K43" s="81">
        <v>33</v>
      </c>
      <c r="L43" s="81">
        <v>18</v>
      </c>
      <c r="M43" s="81">
        <v>5</v>
      </c>
      <c r="N43" s="91">
        <v>2</v>
      </c>
      <c r="O43" s="92">
        <v>0</v>
      </c>
      <c r="P43" s="93">
        <f>N43+O43</f>
        <v>2</v>
      </c>
      <c r="Q43" s="82">
        <f>IFERROR(P43/M43,"-")</f>
        <v>0.4</v>
      </c>
      <c r="R43" s="81">
        <v>0</v>
      </c>
      <c r="S43" s="81">
        <v>1</v>
      </c>
      <c r="T43" s="82">
        <f>IFERROR(S43/(O43+P43),"-")</f>
        <v>0.5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130</v>
      </c>
      <c r="C44" s="203"/>
      <c r="D44" s="203" t="s">
        <v>131</v>
      </c>
      <c r="E44" s="203" t="s">
        <v>132</v>
      </c>
      <c r="F44" s="203" t="s">
        <v>63</v>
      </c>
      <c r="G44" s="203" t="s">
        <v>133</v>
      </c>
      <c r="H44" s="90" t="s">
        <v>134</v>
      </c>
      <c r="I44" s="90" t="s">
        <v>66</v>
      </c>
      <c r="J44" s="188">
        <v>100000</v>
      </c>
      <c r="K44" s="81">
        <v>7</v>
      </c>
      <c r="L44" s="81">
        <v>0</v>
      </c>
      <c r="M44" s="81">
        <v>20</v>
      </c>
      <c r="N44" s="91">
        <v>1</v>
      </c>
      <c r="O44" s="92">
        <v>0</v>
      </c>
      <c r="P44" s="93">
        <f>N44+O44</f>
        <v>1</v>
      </c>
      <c r="Q44" s="82">
        <f>IFERROR(P44/M44,"-")</f>
        <v>0.05</v>
      </c>
      <c r="R44" s="81">
        <v>0</v>
      </c>
      <c r="S44" s="81">
        <v>1</v>
      </c>
      <c r="T44" s="82">
        <f>IFERROR(S44/(O44+P44),"-")</f>
        <v>1</v>
      </c>
      <c r="U44" s="182">
        <f>IFERROR(J44/SUM(P44:P47),"-")</f>
        <v>50000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SUM(X44:X47)-SUM(J44:J47)</f>
        <v>-100000</v>
      </c>
      <c r="AB44" s="85">
        <f>SUM(X44:X47)/SUM(J44:J47)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1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135</v>
      </c>
      <c r="C45" s="203"/>
      <c r="D45" s="203" t="s">
        <v>131</v>
      </c>
      <c r="E45" s="203" t="s">
        <v>132</v>
      </c>
      <c r="F45" s="203" t="s">
        <v>68</v>
      </c>
      <c r="G45" s="203"/>
      <c r="H45" s="90"/>
      <c r="I45" s="90"/>
      <c r="J45" s="188"/>
      <c r="K45" s="81">
        <v>6</v>
      </c>
      <c r="L45" s="81">
        <v>5</v>
      </c>
      <c r="M45" s="81">
        <v>0</v>
      </c>
      <c r="N45" s="91">
        <v>1</v>
      </c>
      <c r="O45" s="92">
        <v>0</v>
      </c>
      <c r="P45" s="93">
        <f>N45+O45</f>
        <v>1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136</v>
      </c>
      <c r="C46" s="203"/>
      <c r="D46" s="203" t="s">
        <v>137</v>
      </c>
      <c r="E46" s="203" t="s">
        <v>138</v>
      </c>
      <c r="F46" s="203" t="s">
        <v>63</v>
      </c>
      <c r="G46" s="203"/>
      <c r="H46" s="90" t="s">
        <v>134</v>
      </c>
      <c r="I46" s="90" t="s">
        <v>75</v>
      </c>
      <c r="J46" s="188"/>
      <c r="K46" s="81">
        <v>8</v>
      </c>
      <c r="L46" s="81">
        <v>0</v>
      </c>
      <c r="M46" s="81">
        <v>30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/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139</v>
      </c>
      <c r="C47" s="203"/>
      <c r="D47" s="203" t="s">
        <v>137</v>
      </c>
      <c r="E47" s="203" t="s">
        <v>138</v>
      </c>
      <c r="F47" s="203" t="s">
        <v>68</v>
      </c>
      <c r="G47" s="203"/>
      <c r="H47" s="90"/>
      <c r="I47" s="90"/>
      <c r="J47" s="188"/>
      <c r="K47" s="81">
        <v>16</v>
      </c>
      <c r="L47" s="81">
        <v>12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0.033333333333333</v>
      </c>
      <c r="B48" s="203" t="s">
        <v>140</v>
      </c>
      <c r="C48" s="203"/>
      <c r="D48" s="203" t="s">
        <v>141</v>
      </c>
      <c r="E48" s="203" t="s">
        <v>142</v>
      </c>
      <c r="F48" s="203" t="s">
        <v>63</v>
      </c>
      <c r="G48" s="203" t="s">
        <v>91</v>
      </c>
      <c r="H48" s="90" t="s">
        <v>143</v>
      </c>
      <c r="I48" s="204" t="s">
        <v>144</v>
      </c>
      <c r="J48" s="188">
        <v>120000</v>
      </c>
      <c r="K48" s="81">
        <v>17</v>
      </c>
      <c r="L48" s="81">
        <v>0</v>
      </c>
      <c r="M48" s="81">
        <v>50</v>
      </c>
      <c r="N48" s="91">
        <v>8</v>
      </c>
      <c r="O48" s="92">
        <v>0</v>
      </c>
      <c r="P48" s="93">
        <f>N48+O48</f>
        <v>8</v>
      </c>
      <c r="Q48" s="82">
        <f>IFERROR(P48/M48,"-")</f>
        <v>0.16</v>
      </c>
      <c r="R48" s="81">
        <v>0</v>
      </c>
      <c r="S48" s="81">
        <v>6</v>
      </c>
      <c r="T48" s="82">
        <f>IFERROR(S48/(O48+P48),"-")</f>
        <v>0.75</v>
      </c>
      <c r="U48" s="182">
        <f>IFERROR(J48/SUM(P48:P49),"-")</f>
        <v>12000</v>
      </c>
      <c r="V48" s="84">
        <v>2</v>
      </c>
      <c r="W48" s="82">
        <f>IF(P48=0,"-",V48/P48)</f>
        <v>0.25</v>
      </c>
      <c r="X48" s="186">
        <v>2000</v>
      </c>
      <c r="Y48" s="187">
        <f>IFERROR(X48/P48,"-")</f>
        <v>250</v>
      </c>
      <c r="Z48" s="187">
        <f>IFERROR(X48/V48,"-")</f>
        <v>1000</v>
      </c>
      <c r="AA48" s="188">
        <f>SUM(X48:X49)-SUM(J48:J49)</f>
        <v>-116000</v>
      </c>
      <c r="AB48" s="85">
        <f>SUM(X48:X49)/SUM(J48:J49)</f>
        <v>0.033333333333333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6</v>
      </c>
      <c r="BX48" s="127">
        <f>IF(P48=0,"",IF(BW48=0,"",(BW48/P48)))</f>
        <v>0.75</v>
      </c>
      <c r="BY48" s="128">
        <v>2</v>
      </c>
      <c r="BZ48" s="129">
        <f>IFERROR(BY48/BW48,"-")</f>
        <v>0.33333333333333</v>
      </c>
      <c r="CA48" s="130">
        <v>2000</v>
      </c>
      <c r="CB48" s="131">
        <f>IFERROR(CA48/BW48,"-")</f>
        <v>333.33333333333</v>
      </c>
      <c r="CC48" s="132">
        <v>2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2000</v>
      </c>
      <c r="CQ48" s="141">
        <v>1000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145</v>
      </c>
      <c r="C49" s="203"/>
      <c r="D49" s="203" t="s">
        <v>141</v>
      </c>
      <c r="E49" s="203" t="s">
        <v>142</v>
      </c>
      <c r="F49" s="203" t="s">
        <v>68</v>
      </c>
      <c r="G49" s="203"/>
      <c r="H49" s="90"/>
      <c r="I49" s="90"/>
      <c r="J49" s="188"/>
      <c r="K49" s="81">
        <v>17</v>
      </c>
      <c r="L49" s="81">
        <v>16</v>
      </c>
      <c r="M49" s="81">
        <v>22</v>
      </c>
      <c r="N49" s="91">
        <v>2</v>
      </c>
      <c r="O49" s="92">
        <v>0</v>
      </c>
      <c r="P49" s="93">
        <f>N49+O49</f>
        <v>2</v>
      </c>
      <c r="Q49" s="82">
        <f>IFERROR(P49/M49,"-")</f>
        <v>0.090909090909091</v>
      </c>
      <c r="R49" s="81">
        <v>0</v>
      </c>
      <c r="S49" s="81">
        <v>1</v>
      </c>
      <c r="T49" s="82">
        <f>IFERROR(S49/(O49+P49),"-")</f>
        <v>0.5</v>
      </c>
      <c r="U49" s="182"/>
      <c r="V49" s="84">
        <v>1</v>
      </c>
      <c r="W49" s="82">
        <f>IF(P49=0,"-",V49/P49)</f>
        <v>0.5</v>
      </c>
      <c r="X49" s="186">
        <v>2000</v>
      </c>
      <c r="Y49" s="187">
        <f>IFERROR(X49/P49,"-")</f>
        <v>1000</v>
      </c>
      <c r="Z49" s="187">
        <f>IFERROR(X49/V49,"-")</f>
        <v>2000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0.5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0.5</v>
      </c>
      <c r="CH49" s="135">
        <v>1</v>
      </c>
      <c r="CI49" s="136">
        <f>IFERROR(CH49/CF49,"-")</f>
        <v>1</v>
      </c>
      <c r="CJ49" s="137">
        <v>2000</v>
      </c>
      <c r="CK49" s="138">
        <f>IFERROR(CJ49/CF49,"-")</f>
        <v>2000</v>
      </c>
      <c r="CL49" s="139">
        <v>1</v>
      </c>
      <c r="CM49" s="139"/>
      <c r="CN49" s="139"/>
      <c r="CO49" s="140">
        <v>1</v>
      </c>
      <c r="CP49" s="141">
        <v>2000</v>
      </c>
      <c r="CQ49" s="141">
        <v>2000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0.69333333333333</v>
      </c>
      <c r="B50" s="203" t="s">
        <v>146</v>
      </c>
      <c r="C50" s="203"/>
      <c r="D50" s="203" t="s">
        <v>141</v>
      </c>
      <c r="E50" s="203" t="s">
        <v>142</v>
      </c>
      <c r="F50" s="203" t="s">
        <v>63</v>
      </c>
      <c r="G50" s="203" t="s">
        <v>147</v>
      </c>
      <c r="H50" s="90" t="s">
        <v>143</v>
      </c>
      <c r="I50" s="204" t="s">
        <v>144</v>
      </c>
      <c r="J50" s="188">
        <v>150000</v>
      </c>
      <c r="K50" s="81">
        <v>30</v>
      </c>
      <c r="L50" s="81">
        <v>0</v>
      </c>
      <c r="M50" s="81">
        <v>85</v>
      </c>
      <c r="N50" s="91">
        <v>11</v>
      </c>
      <c r="O50" s="92">
        <v>0</v>
      </c>
      <c r="P50" s="93">
        <f>N50+O50</f>
        <v>11</v>
      </c>
      <c r="Q50" s="82">
        <f>IFERROR(P50/M50,"-")</f>
        <v>0.12941176470588</v>
      </c>
      <c r="R50" s="81">
        <v>1</v>
      </c>
      <c r="S50" s="81">
        <v>4</v>
      </c>
      <c r="T50" s="82">
        <f>IFERROR(S50/(O50+P50),"-")</f>
        <v>0.36363636363636</v>
      </c>
      <c r="U50" s="182">
        <f>IFERROR(J50/SUM(P50:P51),"-")</f>
        <v>6250</v>
      </c>
      <c r="V50" s="84">
        <v>1</v>
      </c>
      <c r="W50" s="82">
        <f>IF(P50=0,"-",V50/P50)</f>
        <v>0.090909090909091</v>
      </c>
      <c r="X50" s="186">
        <v>43000</v>
      </c>
      <c r="Y50" s="187">
        <f>IFERROR(X50/P50,"-")</f>
        <v>3909.0909090909</v>
      </c>
      <c r="Z50" s="187">
        <f>IFERROR(X50/V50,"-")</f>
        <v>43000</v>
      </c>
      <c r="AA50" s="188">
        <f>SUM(X50:X51)-SUM(J50:J51)</f>
        <v>-46000</v>
      </c>
      <c r="AB50" s="85">
        <f>SUM(X50:X51)/SUM(J50:J51)</f>
        <v>0.69333333333333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6</v>
      </c>
      <c r="BO50" s="120">
        <f>IF(P50=0,"",IF(BN50=0,"",(BN50/P50)))</f>
        <v>0.54545454545455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0.18181818181818</v>
      </c>
      <c r="BY50" s="128">
        <v>1</v>
      </c>
      <c r="BZ50" s="129">
        <f>IFERROR(BY50/BW50,"-")</f>
        <v>0.5</v>
      </c>
      <c r="CA50" s="130">
        <v>43000</v>
      </c>
      <c r="CB50" s="131">
        <f>IFERROR(CA50/BW50,"-")</f>
        <v>21500</v>
      </c>
      <c r="CC50" s="132"/>
      <c r="CD50" s="132"/>
      <c r="CE50" s="132">
        <v>1</v>
      </c>
      <c r="CF50" s="133">
        <v>3</v>
      </c>
      <c r="CG50" s="134">
        <f>IF(P50=0,"",IF(CF50=0,"",(CF50/P50)))</f>
        <v>0.27272727272727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1</v>
      </c>
      <c r="CP50" s="141">
        <v>43000</v>
      </c>
      <c r="CQ50" s="141">
        <v>43000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148</v>
      </c>
      <c r="C51" s="203"/>
      <c r="D51" s="203" t="s">
        <v>141</v>
      </c>
      <c r="E51" s="203" t="s">
        <v>142</v>
      </c>
      <c r="F51" s="203" t="s">
        <v>68</v>
      </c>
      <c r="G51" s="203"/>
      <c r="H51" s="90"/>
      <c r="I51" s="90"/>
      <c r="J51" s="188"/>
      <c r="K51" s="81">
        <v>1025</v>
      </c>
      <c r="L51" s="81">
        <v>30</v>
      </c>
      <c r="M51" s="81">
        <v>21</v>
      </c>
      <c r="N51" s="91">
        <v>13</v>
      </c>
      <c r="O51" s="92">
        <v>0</v>
      </c>
      <c r="P51" s="93">
        <f>N51+O51</f>
        <v>13</v>
      </c>
      <c r="Q51" s="82">
        <f>IFERROR(P51/M51,"-")</f>
        <v>0.61904761904762</v>
      </c>
      <c r="R51" s="81">
        <v>6</v>
      </c>
      <c r="S51" s="81">
        <v>1</v>
      </c>
      <c r="T51" s="82">
        <f>IFERROR(S51/(O51+P51),"-")</f>
        <v>0.076923076923077</v>
      </c>
      <c r="U51" s="182"/>
      <c r="V51" s="84">
        <v>8</v>
      </c>
      <c r="W51" s="82">
        <f>IF(P51=0,"-",V51/P51)</f>
        <v>0.61538461538462</v>
      </c>
      <c r="X51" s="186">
        <v>61000</v>
      </c>
      <c r="Y51" s="187">
        <f>IFERROR(X51/P51,"-")</f>
        <v>4692.3076923077</v>
      </c>
      <c r="Z51" s="187">
        <f>IFERROR(X51/V51,"-")</f>
        <v>7625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0.076923076923077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3</v>
      </c>
      <c r="BF51" s="113">
        <f>IF(P51=0,"",IF(BE51=0,"",(BE51/P51)))</f>
        <v>0.23076923076923</v>
      </c>
      <c r="BG51" s="112">
        <v>3</v>
      </c>
      <c r="BH51" s="114">
        <f>IFERROR(BG51/BE51,"-")</f>
        <v>1</v>
      </c>
      <c r="BI51" s="115">
        <v>27000</v>
      </c>
      <c r="BJ51" s="116">
        <f>IFERROR(BI51/BE51,"-")</f>
        <v>9000</v>
      </c>
      <c r="BK51" s="117">
        <v>1</v>
      </c>
      <c r="BL51" s="117">
        <v>1</v>
      </c>
      <c r="BM51" s="117">
        <v>1</v>
      </c>
      <c r="BN51" s="119">
        <v>4</v>
      </c>
      <c r="BO51" s="120">
        <f>IF(P51=0,"",IF(BN51=0,"",(BN51/P51)))</f>
        <v>0.30769230769231</v>
      </c>
      <c r="BP51" s="121">
        <v>2</v>
      </c>
      <c r="BQ51" s="122">
        <f>IFERROR(BP51/BN51,"-")</f>
        <v>0.5</v>
      </c>
      <c r="BR51" s="123">
        <v>24000</v>
      </c>
      <c r="BS51" s="124">
        <f>IFERROR(BR51/BN51,"-")</f>
        <v>6000</v>
      </c>
      <c r="BT51" s="125"/>
      <c r="BU51" s="125">
        <v>1</v>
      </c>
      <c r="BV51" s="125">
        <v>1</v>
      </c>
      <c r="BW51" s="126">
        <v>2</v>
      </c>
      <c r="BX51" s="127">
        <f>IF(P51=0,"",IF(BW51=0,"",(BW51/P51)))</f>
        <v>0.15384615384615</v>
      </c>
      <c r="BY51" s="128">
        <v>1</v>
      </c>
      <c r="BZ51" s="129">
        <f>IFERROR(BY51/BW51,"-")</f>
        <v>0.5</v>
      </c>
      <c r="CA51" s="130">
        <v>3000</v>
      </c>
      <c r="CB51" s="131">
        <f>IFERROR(CA51/BW51,"-")</f>
        <v>1500</v>
      </c>
      <c r="CC51" s="132">
        <v>1</v>
      </c>
      <c r="CD51" s="132"/>
      <c r="CE51" s="132"/>
      <c r="CF51" s="133">
        <v>3</v>
      </c>
      <c r="CG51" s="134">
        <f>IF(P51=0,"",IF(CF51=0,"",(CF51/P51)))</f>
        <v>0.23076923076923</v>
      </c>
      <c r="CH51" s="135">
        <v>2</v>
      </c>
      <c r="CI51" s="136">
        <f>IFERROR(CH51/CF51,"-")</f>
        <v>0.66666666666667</v>
      </c>
      <c r="CJ51" s="137">
        <v>7000</v>
      </c>
      <c r="CK51" s="138">
        <f>IFERROR(CJ51/CF51,"-")</f>
        <v>2333.3333333333</v>
      </c>
      <c r="CL51" s="139">
        <v>1</v>
      </c>
      <c r="CM51" s="139">
        <v>1</v>
      </c>
      <c r="CN51" s="139"/>
      <c r="CO51" s="140">
        <v>8</v>
      </c>
      <c r="CP51" s="141">
        <v>61000</v>
      </c>
      <c r="CQ51" s="141">
        <v>20000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0.14</v>
      </c>
      <c r="B52" s="203" t="s">
        <v>149</v>
      </c>
      <c r="C52" s="203"/>
      <c r="D52" s="203" t="s">
        <v>141</v>
      </c>
      <c r="E52" s="203" t="s">
        <v>142</v>
      </c>
      <c r="F52" s="203" t="s">
        <v>63</v>
      </c>
      <c r="G52" s="203" t="s">
        <v>64</v>
      </c>
      <c r="H52" s="90" t="s">
        <v>150</v>
      </c>
      <c r="I52" s="205" t="s">
        <v>151</v>
      </c>
      <c r="J52" s="188">
        <v>150000</v>
      </c>
      <c r="K52" s="81">
        <v>8</v>
      </c>
      <c r="L52" s="81">
        <v>0</v>
      </c>
      <c r="M52" s="81">
        <v>31</v>
      </c>
      <c r="N52" s="91">
        <v>6</v>
      </c>
      <c r="O52" s="92">
        <v>0</v>
      </c>
      <c r="P52" s="93">
        <f>N52+O52</f>
        <v>6</v>
      </c>
      <c r="Q52" s="82">
        <f>IFERROR(P52/M52,"-")</f>
        <v>0.19354838709677</v>
      </c>
      <c r="R52" s="81">
        <v>0</v>
      </c>
      <c r="S52" s="81">
        <v>3</v>
      </c>
      <c r="T52" s="82">
        <f>IFERROR(S52/(O52+P52),"-")</f>
        <v>0.5</v>
      </c>
      <c r="U52" s="182">
        <f>IFERROR(J52/SUM(P52:P53),"-")</f>
        <v>16666.666666667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-129000</v>
      </c>
      <c r="AB52" s="85">
        <f>SUM(X52:X53)/SUM(J52:J53)</f>
        <v>0.14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0.33333333333333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4</v>
      </c>
      <c r="BO52" s="120">
        <f>IF(P52=0,"",IF(BN52=0,"",(BN52/P52)))</f>
        <v>0.66666666666667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152</v>
      </c>
      <c r="C53" s="203"/>
      <c r="D53" s="203" t="s">
        <v>141</v>
      </c>
      <c r="E53" s="203" t="s">
        <v>142</v>
      </c>
      <c r="F53" s="203" t="s">
        <v>68</v>
      </c>
      <c r="G53" s="203"/>
      <c r="H53" s="90"/>
      <c r="I53" s="90"/>
      <c r="J53" s="188"/>
      <c r="K53" s="81">
        <v>29</v>
      </c>
      <c r="L53" s="81">
        <v>18</v>
      </c>
      <c r="M53" s="81">
        <v>8</v>
      </c>
      <c r="N53" s="91">
        <v>3</v>
      </c>
      <c r="O53" s="92">
        <v>0</v>
      </c>
      <c r="P53" s="93">
        <f>N53+O53</f>
        <v>3</v>
      </c>
      <c r="Q53" s="82">
        <f>IFERROR(P53/M53,"-")</f>
        <v>0.375</v>
      </c>
      <c r="R53" s="81">
        <v>2</v>
      </c>
      <c r="S53" s="81">
        <v>0</v>
      </c>
      <c r="T53" s="82">
        <f>IFERROR(S53/(O53+P53),"-")</f>
        <v>0</v>
      </c>
      <c r="U53" s="182"/>
      <c r="V53" s="84">
        <v>2</v>
      </c>
      <c r="W53" s="82">
        <f>IF(P53=0,"-",V53/P53)</f>
        <v>0.66666666666667</v>
      </c>
      <c r="X53" s="186">
        <v>21000</v>
      </c>
      <c r="Y53" s="187">
        <f>IFERROR(X53/P53,"-")</f>
        <v>7000</v>
      </c>
      <c r="Z53" s="187">
        <f>IFERROR(X53/V53,"-")</f>
        <v>10500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>
        <v>1</v>
      </c>
      <c r="BZ53" s="129">
        <f>IFERROR(BY53/BW53,"-")</f>
        <v>1</v>
      </c>
      <c r="CA53" s="130">
        <v>6000</v>
      </c>
      <c r="CB53" s="131">
        <f>IFERROR(CA53/BW53,"-")</f>
        <v>6000</v>
      </c>
      <c r="CC53" s="132"/>
      <c r="CD53" s="132">
        <v>1</v>
      </c>
      <c r="CE53" s="132"/>
      <c r="CF53" s="133">
        <v>1</v>
      </c>
      <c r="CG53" s="134">
        <f>IF(P53=0,"",IF(CF53=0,"",(CF53/P53)))</f>
        <v>0.33333333333333</v>
      </c>
      <c r="CH53" s="135">
        <v>1</v>
      </c>
      <c r="CI53" s="136">
        <f>IFERROR(CH53/CF53,"-")</f>
        <v>1</v>
      </c>
      <c r="CJ53" s="137">
        <v>15000</v>
      </c>
      <c r="CK53" s="138">
        <f>IFERROR(CJ53/CF53,"-")</f>
        <v>15000</v>
      </c>
      <c r="CL53" s="139"/>
      <c r="CM53" s="139"/>
      <c r="CN53" s="139">
        <v>1</v>
      </c>
      <c r="CO53" s="140">
        <v>2</v>
      </c>
      <c r="CP53" s="141">
        <v>21000</v>
      </c>
      <c r="CQ53" s="141">
        <v>15000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0.25333333333333</v>
      </c>
      <c r="B54" s="203" t="s">
        <v>153</v>
      </c>
      <c r="C54" s="203"/>
      <c r="D54" s="203" t="s">
        <v>141</v>
      </c>
      <c r="E54" s="203" t="s">
        <v>142</v>
      </c>
      <c r="F54" s="203" t="s">
        <v>63</v>
      </c>
      <c r="G54" s="203" t="s">
        <v>80</v>
      </c>
      <c r="H54" s="90" t="s">
        <v>150</v>
      </c>
      <c r="I54" s="205" t="s">
        <v>151</v>
      </c>
      <c r="J54" s="188">
        <v>150000</v>
      </c>
      <c r="K54" s="81">
        <v>10</v>
      </c>
      <c r="L54" s="81">
        <v>0</v>
      </c>
      <c r="M54" s="81">
        <v>34</v>
      </c>
      <c r="N54" s="91">
        <v>2</v>
      </c>
      <c r="O54" s="92">
        <v>0</v>
      </c>
      <c r="P54" s="93">
        <f>N54+O54</f>
        <v>2</v>
      </c>
      <c r="Q54" s="82">
        <f>IFERROR(P54/M54,"-")</f>
        <v>0.058823529411765</v>
      </c>
      <c r="R54" s="81">
        <v>1</v>
      </c>
      <c r="S54" s="81">
        <v>1</v>
      </c>
      <c r="T54" s="82">
        <f>IFERROR(S54/(O54+P54),"-")</f>
        <v>0.5</v>
      </c>
      <c r="U54" s="182">
        <f>IFERROR(J54/SUM(P54:P55),"-")</f>
        <v>15000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-112000</v>
      </c>
      <c r="AB54" s="85">
        <f>SUM(X54:X55)/SUM(J54:J55)</f>
        <v>0.25333333333333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154</v>
      </c>
      <c r="C55" s="203"/>
      <c r="D55" s="203" t="s">
        <v>141</v>
      </c>
      <c r="E55" s="203" t="s">
        <v>142</v>
      </c>
      <c r="F55" s="203" t="s">
        <v>68</v>
      </c>
      <c r="G55" s="203"/>
      <c r="H55" s="90"/>
      <c r="I55" s="90"/>
      <c r="J55" s="188"/>
      <c r="K55" s="81">
        <v>47</v>
      </c>
      <c r="L55" s="81">
        <v>30</v>
      </c>
      <c r="M55" s="81">
        <v>2</v>
      </c>
      <c r="N55" s="91">
        <v>8</v>
      </c>
      <c r="O55" s="92">
        <v>0</v>
      </c>
      <c r="P55" s="93">
        <f>N55+O55</f>
        <v>8</v>
      </c>
      <c r="Q55" s="82">
        <f>IFERROR(P55/M55,"-")</f>
        <v>4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4</v>
      </c>
      <c r="W55" s="82">
        <f>IF(P55=0,"-",V55/P55)</f>
        <v>0.5</v>
      </c>
      <c r="X55" s="186">
        <v>38000</v>
      </c>
      <c r="Y55" s="187">
        <f>IFERROR(X55/P55,"-")</f>
        <v>4750</v>
      </c>
      <c r="Z55" s="187">
        <f>IFERROR(X55/V55,"-")</f>
        <v>9500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4</v>
      </c>
      <c r="BO55" s="120">
        <f>IF(P55=0,"",IF(BN55=0,"",(BN55/P55)))</f>
        <v>0.5</v>
      </c>
      <c r="BP55" s="121">
        <v>2</v>
      </c>
      <c r="BQ55" s="122">
        <f>IFERROR(BP55/BN55,"-")</f>
        <v>0.5</v>
      </c>
      <c r="BR55" s="123">
        <v>22000</v>
      </c>
      <c r="BS55" s="124">
        <f>IFERROR(BR55/BN55,"-")</f>
        <v>5500</v>
      </c>
      <c r="BT55" s="125">
        <v>1</v>
      </c>
      <c r="BU55" s="125"/>
      <c r="BV55" s="125">
        <v>1</v>
      </c>
      <c r="BW55" s="126">
        <v>2</v>
      </c>
      <c r="BX55" s="127">
        <f>IF(P55=0,"",IF(BW55=0,"",(BW55/P55)))</f>
        <v>0.25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2</v>
      </c>
      <c r="CG55" s="134">
        <f>IF(P55=0,"",IF(CF55=0,"",(CF55/P55)))</f>
        <v>0.25</v>
      </c>
      <c r="CH55" s="135">
        <v>2</v>
      </c>
      <c r="CI55" s="136">
        <f>IFERROR(CH55/CF55,"-")</f>
        <v>1</v>
      </c>
      <c r="CJ55" s="137">
        <v>16000</v>
      </c>
      <c r="CK55" s="138">
        <f>IFERROR(CJ55/CF55,"-")</f>
        <v>8000</v>
      </c>
      <c r="CL55" s="139">
        <v>1</v>
      </c>
      <c r="CM55" s="139"/>
      <c r="CN55" s="139">
        <v>1</v>
      </c>
      <c r="CO55" s="140">
        <v>4</v>
      </c>
      <c r="CP55" s="141">
        <v>38000</v>
      </c>
      <c r="CQ55" s="141">
        <v>21000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1</v>
      </c>
      <c r="B56" s="203" t="s">
        <v>155</v>
      </c>
      <c r="C56" s="203"/>
      <c r="D56" s="203" t="s">
        <v>156</v>
      </c>
      <c r="E56" s="203" t="s">
        <v>157</v>
      </c>
      <c r="F56" s="203" t="s">
        <v>63</v>
      </c>
      <c r="G56" s="203" t="s">
        <v>108</v>
      </c>
      <c r="H56" s="90" t="s">
        <v>158</v>
      </c>
      <c r="I56" s="90" t="s">
        <v>159</v>
      </c>
      <c r="J56" s="188">
        <v>120000</v>
      </c>
      <c r="K56" s="81">
        <v>25</v>
      </c>
      <c r="L56" s="81">
        <v>0</v>
      </c>
      <c r="M56" s="81">
        <v>128</v>
      </c>
      <c r="N56" s="91">
        <v>13</v>
      </c>
      <c r="O56" s="92">
        <v>0</v>
      </c>
      <c r="P56" s="93">
        <f>N56+O56</f>
        <v>13</v>
      </c>
      <c r="Q56" s="82">
        <f>IFERROR(P56/M56,"-")</f>
        <v>0.1015625</v>
      </c>
      <c r="R56" s="81">
        <v>1</v>
      </c>
      <c r="S56" s="81">
        <v>7</v>
      </c>
      <c r="T56" s="82">
        <f>IFERROR(S56/(O56+P56),"-")</f>
        <v>0.53846153846154</v>
      </c>
      <c r="U56" s="182">
        <f>IFERROR(J56/SUM(P56:P57),"-")</f>
        <v>7058.8235294118</v>
      </c>
      <c r="V56" s="84">
        <v>4</v>
      </c>
      <c r="W56" s="82">
        <f>IF(P56=0,"-",V56/P56)</f>
        <v>0.30769230769231</v>
      </c>
      <c r="X56" s="186">
        <v>117000</v>
      </c>
      <c r="Y56" s="187">
        <f>IFERROR(X56/P56,"-")</f>
        <v>9000</v>
      </c>
      <c r="Z56" s="187">
        <f>IFERROR(X56/V56,"-")</f>
        <v>29250</v>
      </c>
      <c r="AA56" s="188">
        <f>SUM(X56:X57)-SUM(J56:J57)</f>
        <v>0</v>
      </c>
      <c r="AB56" s="85">
        <f>SUM(X56:X57)/SUM(J56:J57)</f>
        <v>1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2</v>
      </c>
      <c r="AN56" s="101">
        <f>IF(P56=0,"",IF(AM56=0,"",(AM56/P56)))</f>
        <v>0.15384615384615</v>
      </c>
      <c r="AO56" s="100">
        <v>1</v>
      </c>
      <c r="AP56" s="102">
        <f>IFERROR(AP56/AM56,"-")</f>
        <v>0</v>
      </c>
      <c r="AQ56" s="103">
        <v>3000</v>
      </c>
      <c r="AR56" s="104">
        <f>IFERROR(AQ56/AM56,"-")</f>
        <v>1500</v>
      </c>
      <c r="AS56" s="105">
        <v>1</v>
      </c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3</v>
      </c>
      <c r="BF56" s="113">
        <f>IF(P56=0,"",IF(BE56=0,"",(BE56/P56)))</f>
        <v>0.23076923076923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5</v>
      </c>
      <c r="BO56" s="120">
        <f>IF(P56=0,"",IF(BN56=0,"",(BN56/P56)))</f>
        <v>0.38461538461538</v>
      </c>
      <c r="BP56" s="121">
        <v>2</v>
      </c>
      <c r="BQ56" s="122">
        <f>IFERROR(BP56/BN56,"-")</f>
        <v>0.4</v>
      </c>
      <c r="BR56" s="123">
        <v>29000</v>
      </c>
      <c r="BS56" s="124">
        <f>IFERROR(BR56/BN56,"-")</f>
        <v>5800</v>
      </c>
      <c r="BT56" s="125"/>
      <c r="BU56" s="125">
        <v>1</v>
      </c>
      <c r="BV56" s="125">
        <v>1</v>
      </c>
      <c r="BW56" s="126">
        <v>3</v>
      </c>
      <c r="BX56" s="127">
        <f>IF(P56=0,"",IF(BW56=0,"",(BW56/P56)))</f>
        <v>0.23076923076923</v>
      </c>
      <c r="BY56" s="128">
        <v>1</v>
      </c>
      <c r="BZ56" s="129">
        <f>IFERROR(BY56/BW56,"-")</f>
        <v>0.33333333333333</v>
      </c>
      <c r="CA56" s="130">
        <v>85000</v>
      </c>
      <c r="CB56" s="131">
        <f>IFERROR(CA56/BW56,"-")</f>
        <v>28333.333333333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4</v>
      </c>
      <c r="CP56" s="141">
        <v>117000</v>
      </c>
      <c r="CQ56" s="141">
        <v>85000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160</v>
      </c>
      <c r="C57" s="203"/>
      <c r="D57" s="203" t="s">
        <v>156</v>
      </c>
      <c r="E57" s="203" t="s">
        <v>157</v>
      </c>
      <c r="F57" s="203" t="s">
        <v>68</v>
      </c>
      <c r="G57" s="203"/>
      <c r="H57" s="90"/>
      <c r="I57" s="90"/>
      <c r="J57" s="188"/>
      <c r="K57" s="81">
        <v>19</v>
      </c>
      <c r="L57" s="81">
        <v>17</v>
      </c>
      <c r="M57" s="81">
        <v>17</v>
      </c>
      <c r="N57" s="91">
        <v>4</v>
      </c>
      <c r="O57" s="92">
        <v>0</v>
      </c>
      <c r="P57" s="93">
        <f>N57+O57</f>
        <v>4</v>
      </c>
      <c r="Q57" s="82">
        <f>IFERROR(P57/M57,"-")</f>
        <v>0.23529411764706</v>
      </c>
      <c r="R57" s="81">
        <v>2</v>
      </c>
      <c r="S57" s="81">
        <v>0</v>
      </c>
      <c r="T57" s="82">
        <f>IFERROR(S57/(O57+P57),"-")</f>
        <v>0</v>
      </c>
      <c r="U57" s="182"/>
      <c r="V57" s="84">
        <v>1</v>
      </c>
      <c r="W57" s="82">
        <f>IF(P57=0,"-",V57/P57)</f>
        <v>0.25</v>
      </c>
      <c r="X57" s="186">
        <v>3000</v>
      </c>
      <c r="Y57" s="187">
        <f>IFERROR(X57/P57,"-")</f>
        <v>750</v>
      </c>
      <c r="Z57" s="187">
        <f>IFERROR(X57/V57,"-")</f>
        <v>3000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>
        <v>1</v>
      </c>
      <c r="BQ57" s="122">
        <f>IFERROR(BP57/BN57,"-")</f>
        <v>1</v>
      </c>
      <c r="BR57" s="123">
        <v>3000</v>
      </c>
      <c r="BS57" s="124">
        <f>IFERROR(BR57/BN57,"-")</f>
        <v>3000</v>
      </c>
      <c r="BT57" s="125">
        <v>1</v>
      </c>
      <c r="BU57" s="125"/>
      <c r="BV57" s="125"/>
      <c r="BW57" s="126">
        <v>1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2</v>
      </c>
      <c r="CG57" s="134">
        <f>IF(P57=0,"",IF(CF57=0,"",(CF57/P57)))</f>
        <v>0.5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1</v>
      </c>
      <c r="CP57" s="141">
        <v>3000</v>
      </c>
      <c r="CQ57" s="141">
        <v>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 t="str">
        <f>AB58</f>
        <v>0</v>
      </c>
      <c r="B58" s="203" t="s">
        <v>161</v>
      </c>
      <c r="C58" s="203"/>
      <c r="D58" s="203"/>
      <c r="E58" s="203"/>
      <c r="F58" s="203" t="s">
        <v>63</v>
      </c>
      <c r="G58" s="203" t="s">
        <v>162</v>
      </c>
      <c r="H58" s="90" t="s">
        <v>163</v>
      </c>
      <c r="I58" s="204" t="s">
        <v>164</v>
      </c>
      <c r="J58" s="188">
        <v>0</v>
      </c>
      <c r="K58" s="81">
        <v>2</v>
      </c>
      <c r="L58" s="81">
        <v>0</v>
      </c>
      <c r="M58" s="81">
        <v>16</v>
      </c>
      <c r="N58" s="91">
        <v>2</v>
      </c>
      <c r="O58" s="92">
        <v>0</v>
      </c>
      <c r="P58" s="93">
        <f>N58+O58</f>
        <v>2</v>
      </c>
      <c r="Q58" s="82">
        <f>IFERROR(P58/M58,"-")</f>
        <v>0.125</v>
      </c>
      <c r="R58" s="81">
        <v>0</v>
      </c>
      <c r="S58" s="81">
        <v>2</v>
      </c>
      <c r="T58" s="82">
        <f>IFERROR(S58/(O58+P58),"-")</f>
        <v>1</v>
      </c>
      <c r="U58" s="182">
        <f>IFERROR(J58/SUM(P58:P59),"-")</f>
        <v>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0</v>
      </c>
      <c r="AB58" s="85" t="str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2</v>
      </c>
      <c r="BX58" s="127">
        <f>IF(P58=0,"",IF(BW58=0,"",(BW58/P58)))</f>
        <v>1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165</v>
      </c>
      <c r="C59" s="203"/>
      <c r="D59" s="203"/>
      <c r="E59" s="203"/>
      <c r="F59" s="203" t="s">
        <v>68</v>
      </c>
      <c r="G59" s="203"/>
      <c r="H59" s="90"/>
      <c r="I59" s="90"/>
      <c r="J59" s="188"/>
      <c r="K59" s="81">
        <v>0</v>
      </c>
      <c r="L59" s="81">
        <v>0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30"/>
      <c r="B60" s="87"/>
      <c r="C60" s="88"/>
      <c r="D60" s="88"/>
      <c r="E60" s="88"/>
      <c r="F60" s="89"/>
      <c r="G60" s="90"/>
      <c r="H60" s="90"/>
      <c r="I60" s="90"/>
      <c r="J60" s="192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59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30"/>
      <c r="B61" s="37"/>
      <c r="C61" s="21"/>
      <c r="D61" s="21"/>
      <c r="E61" s="21"/>
      <c r="F61" s="22"/>
      <c r="G61" s="36"/>
      <c r="H61" s="36"/>
      <c r="I61" s="75"/>
      <c r="J61" s="193"/>
      <c r="K61" s="34"/>
      <c r="L61" s="34"/>
      <c r="M61" s="31"/>
      <c r="N61" s="23"/>
      <c r="O61" s="23"/>
      <c r="P61" s="23"/>
      <c r="Q61" s="33"/>
      <c r="R61" s="32"/>
      <c r="S61" s="23"/>
      <c r="T61" s="32"/>
      <c r="U61" s="183"/>
      <c r="V61" s="25"/>
      <c r="W61" s="25"/>
      <c r="X61" s="189"/>
      <c r="Y61" s="189"/>
      <c r="Z61" s="189"/>
      <c r="AA61" s="189"/>
      <c r="AB61" s="33"/>
      <c r="AC61" s="61"/>
      <c r="AD61" s="63"/>
      <c r="AE61" s="64"/>
      <c r="AF61" s="63"/>
      <c r="AG61" s="67"/>
      <c r="AH61" s="68"/>
      <c r="AI61" s="69"/>
      <c r="AJ61" s="70"/>
      <c r="AK61" s="70"/>
      <c r="AL61" s="70"/>
      <c r="AM61" s="63"/>
      <c r="AN61" s="64"/>
      <c r="AO61" s="63"/>
      <c r="AP61" s="67"/>
      <c r="AQ61" s="68"/>
      <c r="AR61" s="69"/>
      <c r="AS61" s="70"/>
      <c r="AT61" s="70"/>
      <c r="AU61" s="70"/>
      <c r="AV61" s="63"/>
      <c r="AW61" s="64"/>
      <c r="AX61" s="63"/>
      <c r="AY61" s="67"/>
      <c r="AZ61" s="68"/>
      <c r="BA61" s="69"/>
      <c r="BB61" s="70"/>
      <c r="BC61" s="70"/>
      <c r="BD61" s="70"/>
      <c r="BE61" s="63"/>
      <c r="BF61" s="64"/>
      <c r="BG61" s="63"/>
      <c r="BH61" s="67"/>
      <c r="BI61" s="68"/>
      <c r="BJ61" s="69"/>
      <c r="BK61" s="70"/>
      <c r="BL61" s="70"/>
      <c r="BM61" s="70"/>
      <c r="BN61" s="65"/>
      <c r="BO61" s="66"/>
      <c r="BP61" s="63"/>
      <c r="BQ61" s="67"/>
      <c r="BR61" s="68"/>
      <c r="BS61" s="69"/>
      <c r="BT61" s="70"/>
      <c r="BU61" s="70"/>
      <c r="BV61" s="70"/>
      <c r="BW61" s="65"/>
      <c r="BX61" s="66"/>
      <c r="BY61" s="63"/>
      <c r="BZ61" s="67"/>
      <c r="CA61" s="68"/>
      <c r="CB61" s="69"/>
      <c r="CC61" s="70"/>
      <c r="CD61" s="70"/>
      <c r="CE61" s="70"/>
      <c r="CF61" s="65"/>
      <c r="CG61" s="66"/>
      <c r="CH61" s="63"/>
      <c r="CI61" s="67"/>
      <c r="CJ61" s="68"/>
      <c r="CK61" s="69"/>
      <c r="CL61" s="70"/>
      <c r="CM61" s="70"/>
      <c r="CN61" s="70"/>
      <c r="CO61" s="71"/>
      <c r="CP61" s="68"/>
      <c r="CQ61" s="68"/>
      <c r="CR61" s="68"/>
      <c r="CS61" s="72"/>
    </row>
    <row r="62" spans="1:98">
      <c r="A62" s="19">
        <f>AB62</f>
        <v>1.2445598086124</v>
      </c>
      <c r="B62" s="39"/>
      <c r="C62" s="39"/>
      <c r="D62" s="39"/>
      <c r="E62" s="39"/>
      <c r="F62" s="39"/>
      <c r="G62" s="40" t="s">
        <v>166</v>
      </c>
      <c r="H62" s="40"/>
      <c r="I62" s="40"/>
      <c r="J62" s="190">
        <f>SUM(J6:J61)</f>
        <v>2090000</v>
      </c>
      <c r="K62" s="41">
        <f>SUM(K6:K61)</f>
        <v>2023</v>
      </c>
      <c r="L62" s="41">
        <f>SUM(L6:L61)</f>
        <v>427</v>
      </c>
      <c r="M62" s="41">
        <f>SUM(M6:M61)</f>
        <v>1762</v>
      </c>
      <c r="N62" s="41">
        <f>SUM(N6:N61)</f>
        <v>198</v>
      </c>
      <c r="O62" s="41">
        <f>SUM(O6:O61)</f>
        <v>0</v>
      </c>
      <c r="P62" s="41">
        <f>SUM(P6:P61)</f>
        <v>198</v>
      </c>
      <c r="Q62" s="42">
        <f>IFERROR(P62/M62,"-")</f>
        <v>0.11237230419977</v>
      </c>
      <c r="R62" s="78">
        <f>SUM(R6:R61)</f>
        <v>36</v>
      </c>
      <c r="S62" s="78">
        <f>SUM(S6:S61)</f>
        <v>67</v>
      </c>
      <c r="T62" s="42">
        <f>IFERROR(R62/P62,"-")</f>
        <v>0.18181818181818</v>
      </c>
      <c r="U62" s="184">
        <f>IFERROR(J62/P62,"-")</f>
        <v>10555.555555556</v>
      </c>
      <c r="V62" s="44">
        <f>SUM(V6:V61)</f>
        <v>60</v>
      </c>
      <c r="W62" s="42">
        <f>IFERROR(V62/P62,"-")</f>
        <v>0.3030303030303</v>
      </c>
      <c r="X62" s="190">
        <f>SUM(X6:X61)</f>
        <v>2601130</v>
      </c>
      <c r="Y62" s="190">
        <f>IFERROR(X62/P62,"-")</f>
        <v>13137.02020202</v>
      </c>
      <c r="Z62" s="190">
        <f>IFERROR(X62/V62,"-")</f>
        <v>43352.166666667</v>
      </c>
      <c r="AA62" s="190">
        <f>X62-J62</f>
        <v>511130</v>
      </c>
      <c r="AB62" s="47">
        <f>X62/J62</f>
        <v>1.2445598086124</v>
      </c>
      <c r="AC62" s="60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37"/>
    <mergeCell ref="J30:J37"/>
    <mergeCell ref="U30:U37"/>
    <mergeCell ref="AA30:AA37"/>
    <mergeCell ref="AB30:AB37"/>
    <mergeCell ref="A38:A43"/>
    <mergeCell ref="J38:J43"/>
    <mergeCell ref="U38:U43"/>
    <mergeCell ref="AA38:AA43"/>
    <mergeCell ref="AB38:AB43"/>
    <mergeCell ref="A44:A47"/>
    <mergeCell ref="J44:J47"/>
    <mergeCell ref="U44:U47"/>
    <mergeCell ref="AA44:AA47"/>
    <mergeCell ref="AB44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