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<sst xmlns="http://schemas.openxmlformats.org/spreadsheetml/2006/main" uniqueCount="133">
  <si>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</si>
  <si>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</si>
  <si>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</si>
  <si>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</si>
  <si>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</si>
  <si>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</si>
  <si>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</si>
  <si>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</si>
  <si>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</si>
  <si>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</si>
  <si>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</si>
  <si>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</si>
  <si>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</si>
  <si>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</si>
  <si>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</si>
  <si>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</si>
  <si>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</si>
  <si>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</si>
  <si>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</si>
  <si>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</si>
  <si>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</si>
  <si>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</si>
  <si>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</si>
  <si>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</si>
  <si>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11月</t>
  </si>
  <si>
    <t>りんご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</si>
  <si>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</si>
  <si>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</si>
  <si>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</si>
  <si>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</si>
  <si>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</si>
  <si>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</si>
  <si>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</si>
  <si>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</si>
  <si>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</si>
  <si>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</si>
  <si>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</si>
  <si>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</si>
  <si>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</si>
  <si>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</si>
  <si>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</si>
  <si>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</si>
  <si>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</si>
  <si>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</si>
  <si>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</si>
  <si>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</si>
  <si>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</si>
  <si>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</si>
  <si>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</si>
  <si>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</si>
  <si>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</si>
  <si>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</si>
  <si>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</si>
  <si>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</si>
  <si>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</si>
  <si>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</si>
  <si>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</si>
  <si>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</si>
  <si>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</si>
  <si>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</si>
  <si>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ks528</t>
  </si>
  <si>
    <t>デリヘル版3（栗山絵麻）</t>
  </si>
  <si>
    <t>久々に興奮しました</t>
  </si>
  <si>
    <t>TOP</t>
  </si>
  <si>
    <t>サンスポ関東</t>
  </si>
  <si>
    <t>全5段つかみ15段</t>
  </si>
  <si>
    <t>1～15日</t>
  </si>
  <si>
    <t>ks529</t>
  </si>
  <si>
    <t>空電</t>
  </si>
  <si>
    <t>ks530</t>
  </si>
  <si>
    <t>半5段つかみ15段</t>
  </si>
  <si>
    <t>ks531</t>
  </si>
  <si>
    <t>ks532</t>
  </si>
  <si>
    <t>右女9（栗山絵麻）</t>
  </si>
  <si>
    <t>日本の出会い系番付第1位に推薦します</t>
  </si>
  <si>
    <t>16～31日</t>
  </si>
  <si>
    <t>ks533</t>
  </si>
  <si>
    <t>ks534</t>
  </si>
  <si>
    <t>ks535</t>
  </si>
  <si>
    <t>ks536</t>
  </si>
  <si>
    <t>サンスポ関西</t>
  </si>
  <si>
    <t>ks537</t>
  </si>
  <si>
    <t>ks538</t>
  </si>
  <si>
    <t>ks539</t>
  </si>
  <si>
    <t>ks540</t>
  </si>
  <si>
    <t>ks541</t>
  </si>
  <si>
    <t>ks542</t>
  </si>
  <si>
    <t>ks543</t>
  </si>
  <si>
    <t>ks544</t>
  </si>
  <si>
    <t>①No1誤解版（栗山絵麻）</t>
  </si>
  <si>
    <t>①新カップルが続々登場！</t>
  </si>
  <si>
    <t>スポーツ報知関東</t>
  </si>
  <si>
    <t>半2段つかみ20段保証</t>
  </si>
  <si>
    <t>20段保証</t>
  </si>
  <si>
    <t>ks545</t>
  </si>
  <si>
    <t>ks546</t>
  </si>
  <si>
    <t>②旧デイリー風（栗山絵麻）</t>
  </si>
  <si>
    <t>②学生いませんギャルもいません40代50代60代中年女性が多いサイト</t>
  </si>
  <si>
    <t>半3段つかみ20段保証</t>
  </si>
  <si>
    <t>ks547</t>
  </si>
  <si>
    <t>ks548</t>
  </si>
  <si>
    <t>③大正版（栗山絵麻）</t>
  </si>
  <si>
    <t>③50〜70代男性限定熟女好きな男性募集中</t>
  </si>
  <si>
    <t>半5段つかみ20段保証</t>
  </si>
  <si>
    <t>ks549</t>
  </si>
  <si>
    <t>ks550</t>
  </si>
  <si>
    <t>①大正版（栗山絵麻）</t>
  </si>
  <si>
    <t>187「スッキリしたい女性にご協力ください」</t>
  </si>
  <si>
    <t>スポニチ関東</t>
  </si>
  <si>
    <t>ks551</t>
  </si>
  <si>
    <t>ks552</t>
  </si>
  <si>
    <t>188「活力を求める熟女がハマる神サイト」</t>
  </si>
  <si>
    <t>ks553</t>
  </si>
  <si>
    <t>ks554</t>
  </si>
  <si>
    <t>③右女3（栗山絵麻）</t>
  </si>
  <si>
    <t>189「従順な美熟女と出会う。（私をペットにして）」</t>
  </si>
  <si>
    <t>ks555</t>
  </si>
  <si>
    <t>ks556</t>
  </si>
  <si>
    <t>④求人風（栗山絵麻）</t>
  </si>
  <si>
    <t>190「私達、おじさんじゃなきゃ嫌なんです」</t>
  </si>
  <si>
    <t>ks557</t>
  </si>
  <si>
    <t>ks558</t>
  </si>
  <si>
    <t>カオス版（栗山絵麻）</t>
  </si>
  <si>
    <t>感動の熟女体験！</t>
  </si>
  <si>
    <t>全5段</t>
  </si>
  <si>
    <t>11月13日(土)</t>
  </si>
  <si>
    <t>ks559</t>
  </si>
  <si>
    <t>ks560</t>
  </si>
  <si>
    <t>九スポ</t>
  </si>
  <si>
    <t>記事枠</t>
  </si>
  <si>
    <t>11月21日(日)</t>
  </si>
  <si>
    <t>ks561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</si>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</sst>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34</v>
      </c>
      <c r="D6" s="195">
        <v>1510000</v>
      </c>
      <c r="E6" s="81">
        <v>668</v>
      </c>
      <c r="F6" s="81">
        <v>297</v>
      </c>
      <c r="G6" s="81">
        <v>1142</v>
      </c>
      <c r="H6" s="91">
        <v>130</v>
      </c>
      <c r="I6" s="92">
        <v>0</v>
      </c>
      <c r="J6" s="145">
        <f>H6+I6</f>
        <v>130</v>
      </c>
      <c r="K6" s="82">
        <f>IFERROR(J6/G6,"-")</f>
        <v>0.1138353765324</v>
      </c>
      <c r="L6" s="81">
        <v>11</v>
      </c>
      <c r="M6" s="81">
        <v>35</v>
      </c>
      <c r="N6" s="82">
        <f>IFERROR(L6/J6,"-")</f>
        <v>0.084615384615385</v>
      </c>
      <c r="O6" s="83">
        <f>IFERROR(D6/J6,"-")</f>
        <v>11615.384615385</v>
      </c>
      <c r="P6" s="84">
        <v>21</v>
      </c>
      <c r="Q6" s="82">
        <f>IFERROR(P6/J6,"-")</f>
        <v>0.16153846153846</v>
      </c>
      <c r="R6" s="200">
        <v>2547000</v>
      </c>
      <c r="S6" s="201">
        <f>IFERROR(R6/J6,"-")</f>
        <v>19592.307692308</v>
      </c>
      <c r="T6" s="201">
        <f>IFERROR(R6/P6,"-")</f>
        <v>121285.71428571</v>
      </c>
      <c r="U6" s="195">
        <f>IFERROR(R6-D6,"-")</f>
        <v>1037000</v>
      </c>
      <c r="V6" s="85">
        <f>R6/D6</f>
        <v>1.6867549668874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1510000</v>
      </c>
      <c r="E9" s="41">
        <f>SUM(E6:E7)</f>
        <v>668</v>
      </c>
      <c r="F9" s="41">
        <f>SUM(F6:F7)</f>
        <v>297</v>
      </c>
      <c r="G9" s="41">
        <f>SUM(G6:G7)</f>
        <v>1142</v>
      </c>
      <c r="H9" s="41">
        <f>SUM(H6:H7)</f>
        <v>130</v>
      </c>
      <c r="I9" s="41">
        <f>SUM(I6:I7)</f>
        <v>0</v>
      </c>
      <c r="J9" s="41">
        <f>SUM(J6:J7)</f>
        <v>130</v>
      </c>
      <c r="K9" s="42">
        <f>IFERROR(J9/G9,"-")</f>
        <v>0.1138353765324</v>
      </c>
      <c r="L9" s="78">
        <f>SUM(L6:L7)</f>
        <v>11</v>
      </c>
      <c r="M9" s="78">
        <f>SUM(M6:M7)</f>
        <v>35</v>
      </c>
      <c r="N9" s="42">
        <f>IFERROR(L9/J9,"-")</f>
        <v>0.084615384615385</v>
      </c>
      <c r="O9" s="43">
        <f>IFERROR(D9/J9,"-")</f>
        <v>11615.384615385</v>
      </c>
      <c r="P9" s="44">
        <f>SUM(P6:P7)</f>
        <v>21</v>
      </c>
      <c r="Q9" s="42">
        <f>IFERROR(P9/J9,"-")</f>
        <v>0.16153846153846</v>
      </c>
      <c r="R9" s="45">
        <f>SUM(R6:R7)</f>
        <v>2547000</v>
      </c>
      <c r="S9" s="45">
        <f>IFERROR(R9/J9,"-")</f>
        <v>19592.307692308</v>
      </c>
      <c r="T9" s="45">
        <f>IFERROR(R9/P9,"-")</f>
        <v>121285.71428571</v>
      </c>
      <c r="U9" s="46">
        <f>SUM(U6:U7)</f>
        <v>1037000</v>
      </c>
      <c r="V9" s="47">
        <f>IFERROR(R9/D9,"-")</f>
        <v>1.6867549668874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5.1882352941176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0</v>
      </c>
      <c r="L6" s="81">
        <v>0</v>
      </c>
      <c r="M6" s="81">
        <v>1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IFERROR(J6/SUM(P6:P21),"-")</f>
        <v>7906.976744186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SUM(X6:X21)-SUM(J6:J21)</f>
        <v>1424000</v>
      </c>
      <c r="AB6" s="85">
        <f>SUM(X6:X21)/SUM(J6:J21)</f>
        <v>5.1882352941176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2</v>
      </c>
      <c r="L7" s="81">
        <v>2</v>
      </c>
      <c r="M7" s="81">
        <v>0</v>
      </c>
      <c r="N7" s="91">
        <v>0</v>
      </c>
      <c r="O7" s="92">
        <v>0</v>
      </c>
      <c r="P7" s="93">
        <f>N7+O7</f>
        <v>0</v>
      </c>
      <c r="Q7" s="82" t="str">
        <f>IFERROR(P7/M7,"-")</f>
        <v>-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19</v>
      </c>
      <c r="L8" s="81">
        <v>0</v>
      </c>
      <c r="M8" s="81">
        <v>96</v>
      </c>
      <c r="N8" s="91">
        <v>4</v>
      </c>
      <c r="O8" s="92">
        <v>0</v>
      </c>
      <c r="P8" s="93">
        <f>N8+O8</f>
        <v>4</v>
      </c>
      <c r="Q8" s="82">
        <f>IFERROR(P8/M8,"-")</f>
        <v>0.041666666666667</v>
      </c>
      <c r="R8" s="81">
        <v>0</v>
      </c>
      <c r="S8" s="81">
        <v>1</v>
      </c>
      <c r="T8" s="82">
        <f>IFERROR(S8/(O8+P8),"-")</f>
        <v>0.25</v>
      </c>
      <c r="U8" s="182"/>
      <c r="V8" s="84">
        <v>1</v>
      </c>
      <c r="W8" s="82">
        <f>IF(P8=0,"-",V8/P8)</f>
        <v>0.25</v>
      </c>
      <c r="X8" s="186">
        <v>5000</v>
      </c>
      <c r="Y8" s="187">
        <f>IFERROR(X8/P8,"-")</f>
        <v>1250</v>
      </c>
      <c r="Z8" s="187">
        <f>IFERROR(X8/V8,"-")</f>
        <v>5000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0.25</v>
      </c>
      <c r="BG8" s="112">
        <v>1</v>
      </c>
      <c r="BH8" s="114">
        <f>IFERROR(BG8/BE8,"-")</f>
        <v>1</v>
      </c>
      <c r="BI8" s="115">
        <v>5000</v>
      </c>
      <c r="BJ8" s="116">
        <f>IFERROR(BI8/BE8,"-")</f>
        <v>5000</v>
      </c>
      <c r="BK8" s="117">
        <v>1</v>
      </c>
      <c r="BL8" s="117"/>
      <c r="BM8" s="117"/>
      <c r="BN8" s="119">
        <v>1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32</v>
      </c>
      <c r="L9" s="81">
        <v>24</v>
      </c>
      <c r="M9" s="81">
        <v>20</v>
      </c>
      <c r="N9" s="91">
        <v>6</v>
      </c>
      <c r="O9" s="92">
        <v>0</v>
      </c>
      <c r="P9" s="93">
        <f>N9+O9</f>
        <v>6</v>
      </c>
      <c r="Q9" s="82">
        <f>IFERROR(P9/M9,"-")</f>
        <v>0.3</v>
      </c>
      <c r="R9" s="81">
        <v>1</v>
      </c>
      <c r="S9" s="81">
        <v>1</v>
      </c>
      <c r="T9" s="82">
        <f>IFERROR(S9/(O9+P9),"-")</f>
        <v>0.16666666666667</v>
      </c>
      <c r="U9" s="182"/>
      <c r="V9" s="84">
        <v>2</v>
      </c>
      <c r="W9" s="82">
        <f>IF(P9=0,"-",V9/P9)</f>
        <v>0.33333333333333</v>
      </c>
      <c r="X9" s="186">
        <v>90000</v>
      </c>
      <c r="Y9" s="187">
        <f>IFERROR(X9/P9,"-")</f>
        <v>15000</v>
      </c>
      <c r="Z9" s="187">
        <f>IFERROR(X9/V9,"-")</f>
        <v>45000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0.16666666666667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0.16666666666667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0.33333333333333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2</v>
      </c>
      <c r="CG9" s="134">
        <f>IF(P9=0,"",IF(CF9=0,"",(CF9/P9)))</f>
        <v>0.33333333333333</v>
      </c>
      <c r="CH9" s="135">
        <v>2</v>
      </c>
      <c r="CI9" s="136">
        <f>IFERROR(CH9/CF9,"-")</f>
        <v>1</v>
      </c>
      <c r="CJ9" s="137">
        <v>90000</v>
      </c>
      <c r="CK9" s="138">
        <f>IFERROR(CJ9/CF9,"-")</f>
        <v>45000</v>
      </c>
      <c r="CL9" s="139"/>
      <c r="CM9" s="139"/>
      <c r="CN9" s="139">
        <v>2</v>
      </c>
      <c r="CO9" s="140">
        <v>2</v>
      </c>
      <c r="CP9" s="141">
        <v>90000</v>
      </c>
      <c r="CQ9" s="141">
        <v>47000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63</v>
      </c>
      <c r="G10" s="203" t="s">
        <v>64</v>
      </c>
      <c r="H10" s="90" t="s">
        <v>65</v>
      </c>
      <c r="I10" s="90" t="s">
        <v>75</v>
      </c>
      <c r="J10" s="188"/>
      <c r="K10" s="81">
        <v>11</v>
      </c>
      <c r="L10" s="81">
        <v>0</v>
      </c>
      <c r="M10" s="81">
        <v>47</v>
      </c>
      <c r="N10" s="91">
        <v>2</v>
      </c>
      <c r="O10" s="92">
        <v>0</v>
      </c>
      <c r="P10" s="93">
        <f>N10+O10</f>
        <v>2</v>
      </c>
      <c r="Q10" s="82">
        <f>IFERROR(P10/M10,"-")</f>
        <v>0.042553191489362</v>
      </c>
      <c r="R10" s="81">
        <v>0</v>
      </c>
      <c r="S10" s="81">
        <v>2</v>
      </c>
      <c r="T10" s="82">
        <f>IFERROR(S10/(O10+P10),"-")</f>
        <v>1</v>
      </c>
      <c r="U10" s="182"/>
      <c r="V10" s="84">
        <v>1</v>
      </c>
      <c r="W10" s="82">
        <f>IF(P10=0,"-",V10/P10)</f>
        <v>0.5</v>
      </c>
      <c r="X10" s="186">
        <v>61000</v>
      </c>
      <c r="Y10" s="187">
        <f>IFERROR(X10/P10,"-")</f>
        <v>30500</v>
      </c>
      <c r="Z10" s="187">
        <f>IFERROR(X10/V10,"-")</f>
        <v>61000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0.5</v>
      </c>
      <c r="BY10" s="128">
        <v>1</v>
      </c>
      <c r="BZ10" s="129">
        <f>IFERROR(BY10/BW10,"-")</f>
        <v>1</v>
      </c>
      <c r="CA10" s="130">
        <v>61000</v>
      </c>
      <c r="CB10" s="131">
        <f>IFERROR(CA10/BW10,"-")</f>
        <v>61000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61000</v>
      </c>
      <c r="CQ10" s="141">
        <v>61000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76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19</v>
      </c>
      <c r="L11" s="81">
        <v>16</v>
      </c>
      <c r="M11" s="81">
        <v>10</v>
      </c>
      <c r="N11" s="91">
        <v>2</v>
      </c>
      <c r="O11" s="92">
        <v>0</v>
      </c>
      <c r="P11" s="93">
        <f>N11+O11</f>
        <v>2</v>
      </c>
      <c r="Q11" s="82">
        <f>IFERROR(P11/M11,"-")</f>
        <v>0.2</v>
      </c>
      <c r="R11" s="81">
        <v>0</v>
      </c>
      <c r="S11" s="81">
        <v>1</v>
      </c>
      <c r="T11" s="82">
        <f>IFERROR(S11/(O11+P11),"-")</f>
        <v>0.5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0.5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77</v>
      </c>
      <c r="C12" s="203"/>
      <c r="D12" s="203" t="s">
        <v>73</v>
      </c>
      <c r="E12" s="203" t="s">
        <v>74</v>
      </c>
      <c r="F12" s="203" t="s">
        <v>63</v>
      </c>
      <c r="G12" s="203" t="s">
        <v>64</v>
      </c>
      <c r="H12" s="90" t="s">
        <v>70</v>
      </c>
      <c r="I12" s="90"/>
      <c r="J12" s="188"/>
      <c r="K12" s="81">
        <v>11</v>
      </c>
      <c r="L12" s="81">
        <v>0</v>
      </c>
      <c r="M12" s="81">
        <v>46</v>
      </c>
      <c r="N12" s="91">
        <v>6</v>
      </c>
      <c r="O12" s="92">
        <v>0</v>
      </c>
      <c r="P12" s="93">
        <f>N12+O12</f>
        <v>6</v>
      </c>
      <c r="Q12" s="82">
        <f>IFERROR(P12/M12,"-")</f>
        <v>0.1304347826087</v>
      </c>
      <c r="R12" s="81">
        <v>1</v>
      </c>
      <c r="S12" s="81">
        <v>2</v>
      </c>
      <c r="T12" s="82">
        <f>IFERROR(S12/(O12+P12),"-")</f>
        <v>0.33333333333333</v>
      </c>
      <c r="U12" s="182"/>
      <c r="V12" s="84">
        <v>1</v>
      </c>
      <c r="W12" s="82">
        <f>IF(P12=0,"-",V12/P12)</f>
        <v>0.16666666666667</v>
      </c>
      <c r="X12" s="186">
        <v>5000</v>
      </c>
      <c r="Y12" s="187">
        <f>IFERROR(X12/P12,"-")</f>
        <v>833.33333333333</v>
      </c>
      <c r="Z12" s="187">
        <f>IFERROR(X12/V12,"-")</f>
        <v>5000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0.5</v>
      </c>
      <c r="BP12" s="121">
        <v>1</v>
      </c>
      <c r="BQ12" s="122">
        <f>IFERROR(BP12/BN12,"-")</f>
        <v>0.33333333333333</v>
      </c>
      <c r="BR12" s="123">
        <v>5000</v>
      </c>
      <c r="BS12" s="124">
        <f>IFERROR(BR12/BN12,"-")</f>
        <v>1666.6666666667</v>
      </c>
      <c r="BT12" s="125">
        <v>1</v>
      </c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5000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78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24</v>
      </c>
      <c r="L13" s="81">
        <v>21</v>
      </c>
      <c r="M13" s="81">
        <v>1</v>
      </c>
      <c r="N13" s="91">
        <v>2</v>
      </c>
      <c r="O13" s="92">
        <v>0</v>
      </c>
      <c r="P13" s="93">
        <f>N13+O13</f>
        <v>2</v>
      </c>
      <c r="Q13" s="82">
        <f>IFERROR(P13/M13,"-")</f>
        <v>2</v>
      </c>
      <c r="R13" s="81">
        <v>0</v>
      </c>
      <c r="S13" s="81">
        <v>1</v>
      </c>
      <c r="T13" s="82">
        <f>IFERROR(S13/(O13+P13),"-")</f>
        <v>0.5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79</v>
      </c>
      <c r="C14" s="203"/>
      <c r="D14" s="203" t="s">
        <v>61</v>
      </c>
      <c r="E14" s="203" t="s">
        <v>62</v>
      </c>
      <c r="F14" s="203" t="s">
        <v>63</v>
      </c>
      <c r="G14" s="203" t="s">
        <v>80</v>
      </c>
      <c r="H14" s="90" t="s">
        <v>65</v>
      </c>
      <c r="I14" s="90" t="s">
        <v>66</v>
      </c>
      <c r="J14" s="188"/>
      <c r="K14" s="81">
        <v>7</v>
      </c>
      <c r="L14" s="81">
        <v>0</v>
      </c>
      <c r="M14" s="81">
        <v>53</v>
      </c>
      <c r="N14" s="91">
        <v>2</v>
      </c>
      <c r="O14" s="92">
        <v>0</v>
      </c>
      <c r="P14" s="93">
        <f>N14+O14</f>
        <v>2</v>
      </c>
      <c r="Q14" s="82">
        <f>IFERROR(P14/M14,"-")</f>
        <v>0.037735849056604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81</v>
      </c>
      <c r="C15" s="203"/>
      <c r="D15" s="203" t="s">
        <v>61</v>
      </c>
      <c r="E15" s="203" t="s">
        <v>62</v>
      </c>
      <c r="F15" s="203" t="s">
        <v>68</v>
      </c>
      <c r="G15" s="203"/>
      <c r="H15" s="90"/>
      <c r="I15" s="90"/>
      <c r="J15" s="188"/>
      <c r="K15" s="81">
        <v>25</v>
      </c>
      <c r="L15" s="81">
        <v>21</v>
      </c>
      <c r="M15" s="81">
        <v>30</v>
      </c>
      <c r="N15" s="91">
        <v>5</v>
      </c>
      <c r="O15" s="92">
        <v>0</v>
      </c>
      <c r="P15" s="93">
        <f>N15+O15</f>
        <v>5</v>
      </c>
      <c r="Q15" s="82">
        <f>IFERROR(P15/M15,"-")</f>
        <v>0.16666666666667</v>
      </c>
      <c r="R15" s="81">
        <v>1</v>
      </c>
      <c r="S15" s="81">
        <v>1</v>
      </c>
      <c r="T15" s="82">
        <f>IFERROR(S15/(O15+P15),"-")</f>
        <v>0.2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3</v>
      </c>
      <c r="BX15" s="127">
        <f>IF(P15=0,"",IF(BW15=0,"",(BW15/P15)))</f>
        <v>0.6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2</v>
      </c>
      <c r="CG15" s="134">
        <f>IF(P15=0,"",IF(CF15=0,"",(CF15/P15)))</f>
        <v>0.4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82</v>
      </c>
      <c r="C16" s="203"/>
      <c r="D16" s="203" t="s">
        <v>61</v>
      </c>
      <c r="E16" s="203" t="s">
        <v>62</v>
      </c>
      <c r="F16" s="203" t="s">
        <v>63</v>
      </c>
      <c r="G16" s="203" t="s">
        <v>80</v>
      </c>
      <c r="H16" s="90" t="s">
        <v>70</v>
      </c>
      <c r="I16" s="90"/>
      <c r="J16" s="188"/>
      <c r="K16" s="81">
        <v>10</v>
      </c>
      <c r="L16" s="81">
        <v>0</v>
      </c>
      <c r="M16" s="81">
        <v>33</v>
      </c>
      <c r="N16" s="91">
        <v>3</v>
      </c>
      <c r="O16" s="92">
        <v>0</v>
      </c>
      <c r="P16" s="93">
        <f>N16+O16</f>
        <v>3</v>
      </c>
      <c r="Q16" s="82">
        <f>IFERROR(P16/M16,"-")</f>
        <v>0.090909090909091</v>
      </c>
      <c r="R16" s="81">
        <v>0</v>
      </c>
      <c r="S16" s="81">
        <v>2</v>
      </c>
      <c r="T16" s="82">
        <f>IFERROR(S16/(O16+P16),"-")</f>
        <v>0.66666666666667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0.33333333333333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0.33333333333333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83</v>
      </c>
      <c r="C17" s="203"/>
      <c r="D17" s="203" t="s">
        <v>61</v>
      </c>
      <c r="E17" s="203" t="s">
        <v>62</v>
      </c>
      <c r="F17" s="203" t="s">
        <v>68</v>
      </c>
      <c r="G17" s="203"/>
      <c r="H17" s="90"/>
      <c r="I17" s="90"/>
      <c r="J17" s="188"/>
      <c r="K17" s="81">
        <v>9</v>
      </c>
      <c r="L17" s="81">
        <v>5</v>
      </c>
      <c r="M17" s="81">
        <v>2</v>
      </c>
      <c r="N17" s="91">
        <v>1</v>
      </c>
      <c r="O17" s="92">
        <v>0</v>
      </c>
      <c r="P17" s="93">
        <f>N17+O17</f>
        <v>1</v>
      </c>
      <c r="Q17" s="82">
        <f>IFERROR(P17/M17,"-")</f>
        <v>0.5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1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84</v>
      </c>
      <c r="C18" s="203"/>
      <c r="D18" s="203" t="s">
        <v>73</v>
      </c>
      <c r="E18" s="203" t="s">
        <v>74</v>
      </c>
      <c r="F18" s="203" t="s">
        <v>63</v>
      </c>
      <c r="G18" s="203" t="s">
        <v>80</v>
      </c>
      <c r="H18" s="90" t="s">
        <v>65</v>
      </c>
      <c r="I18" s="90" t="s">
        <v>75</v>
      </c>
      <c r="J18" s="188"/>
      <c r="K18" s="81">
        <v>9</v>
      </c>
      <c r="L18" s="81">
        <v>0</v>
      </c>
      <c r="M18" s="81">
        <v>25</v>
      </c>
      <c r="N18" s="91">
        <v>2</v>
      </c>
      <c r="O18" s="92">
        <v>0</v>
      </c>
      <c r="P18" s="93">
        <f>N18+O18</f>
        <v>2</v>
      </c>
      <c r="Q18" s="82">
        <f>IFERROR(P18/M18,"-")</f>
        <v>0.08</v>
      </c>
      <c r="R18" s="81">
        <v>1</v>
      </c>
      <c r="S18" s="81">
        <v>0</v>
      </c>
      <c r="T18" s="82">
        <f>IFERROR(S18/(O18+P18),"-")</f>
        <v>0</v>
      </c>
      <c r="U18" s="182"/>
      <c r="V18" s="84">
        <v>1</v>
      </c>
      <c r="W18" s="82">
        <f>IF(P18=0,"-",V18/P18)</f>
        <v>0.5</v>
      </c>
      <c r="X18" s="186">
        <v>1603000</v>
      </c>
      <c r="Y18" s="187">
        <f>IFERROR(X18/P18,"-")</f>
        <v>801500</v>
      </c>
      <c r="Z18" s="187">
        <f>IFERROR(X18/V18,"-")</f>
        <v>1603000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0.5</v>
      </c>
      <c r="BY18" s="128">
        <v>1</v>
      </c>
      <c r="BZ18" s="129">
        <f>IFERROR(BY18/BW18,"-")</f>
        <v>1</v>
      </c>
      <c r="CA18" s="130">
        <v>1618000</v>
      </c>
      <c r="CB18" s="131">
        <f>IFERROR(CA18/BW18,"-")</f>
        <v>1618000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1603000</v>
      </c>
      <c r="CQ18" s="141">
        <v>1618000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/>
      <c r="B19" s="203" t="s">
        <v>85</v>
      </c>
      <c r="C19" s="203"/>
      <c r="D19" s="203" t="s">
        <v>73</v>
      </c>
      <c r="E19" s="203" t="s">
        <v>74</v>
      </c>
      <c r="F19" s="203" t="s">
        <v>68</v>
      </c>
      <c r="G19" s="203"/>
      <c r="H19" s="90"/>
      <c r="I19" s="90"/>
      <c r="J19" s="188"/>
      <c r="K19" s="81">
        <v>14</v>
      </c>
      <c r="L19" s="81">
        <v>13</v>
      </c>
      <c r="M19" s="81">
        <v>7</v>
      </c>
      <c r="N19" s="91">
        <v>4</v>
      </c>
      <c r="O19" s="92">
        <v>0</v>
      </c>
      <c r="P19" s="93">
        <f>N19+O19</f>
        <v>4</v>
      </c>
      <c r="Q19" s="82">
        <f>IFERROR(P19/M19,"-")</f>
        <v>0.57142857142857</v>
      </c>
      <c r="R19" s="81">
        <v>1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0.25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3</v>
      </c>
      <c r="BO19" s="120">
        <f>IF(P19=0,"",IF(BN19=0,"",(BN19/P19)))</f>
        <v>0.75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86</v>
      </c>
      <c r="C20" s="203"/>
      <c r="D20" s="203" t="s">
        <v>73</v>
      </c>
      <c r="E20" s="203" t="s">
        <v>74</v>
      </c>
      <c r="F20" s="203" t="s">
        <v>63</v>
      </c>
      <c r="G20" s="203" t="s">
        <v>80</v>
      </c>
      <c r="H20" s="90" t="s">
        <v>70</v>
      </c>
      <c r="I20" s="90"/>
      <c r="J20" s="188"/>
      <c r="K20" s="81">
        <v>6</v>
      </c>
      <c r="L20" s="81">
        <v>0</v>
      </c>
      <c r="M20" s="81">
        <v>17</v>
      </c>
      <c r="N20" s="91">
        <v>2</v>
      </c>
      <c r="O20" s="92">
        <v>0</v>
      </c>
      <c r="P20" s="93">
        <f>N20+O20</f>
        <v>2</v>
      </c>
      <c r="Q20" s="82">
        <f>IFERROR(P20/M20,"-")</f>
        <v>0.11764705882353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1</v>
      </c>
      <c r="CG20" s="134">
        <f>IF(P20=0,"",IF(CF20=0,"",(CF20/P20)))</f>
        <v>0.5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87</v>
      </c>
      <c r="C21" s="203"/>
      <c r="D21" s="203" t="s">
        <v>73</v>
      </c>
      <c r="E21" s="203" t="s">
        <v>74</v>
      </c>
      <c r="F21" s="203" t="s">
        <v>68</v>
      </c>
      <c r="G21" s="203"/>
      <c r="H21" s="90"/>
      <c r="I21" s="90"/>
      <c r="J21" s="188"/>
      <c r="K21" s="81">
        <v>15</v>
      </c>
      <c r="L21" s="81">
        <v>10</v>
      </c>
      <c r="M21" s="81">
        <v>9</v>
      </c>
      <c r="N21" s="91">
        <v>2</v>
      </c>
      <c r="O21" s="92">
        <v>0</v>
      </c>
      <c r="P21" s="93">
        <f>N21+O21</f>
        <v>2</v>
      </c>
      <c r="Q21" s="82">
        <f>IFERROR(P21/M21,"-")</f>
        <v>0.22222222222222</v>
      </c>
      <c r="R21" s="81">
        <v>0</v>
      </c>
      <c r="S21" s="81">
        <v>1</v>
      </c>
      <c r="T21" s="82">
        <f>IFERROR(S21/(O21+P21),"-")</f>
        <v>0.5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2</v>
      </c>
      <c r="BX21" s="127">
        <f>IF(P21=0,"",IF(BW21=0,"",(BW21/P21)))</f>
        <v>1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0.056923076923077</v>
      </c>
      <c r="B22" s="203" t="s">
        <v>88</v>
      </c>
      <c r="C22" s="203"/>
      <c r="D22" s="203" t="s">
        <v>89</v>
      </c>
      <c r="E22" s="203" t="s">
        <v>90</v>
      </c>
      <c r="F22" s="203" t="s">
        <v>63</v>
      </c>
      <c r="G22" s="203" t="s">
        <v>91</v>
      </c>
      <c r="H22" s="90" t="s">
        <v>92</v>
      </c>
      <c r="I22" s="90" t="s">
        <v>93</v>
      </c>
      <c r="J22" s="188">
        <v>650000</v>
      </c>
      <c r="K22" s="81">
        <v>21</v>
      </c>
      <c r="L22" s="81">
        <v>0</v>
      </c>
      <c r="M22" s="81">
        <v>42</v>
      </c>
      <c r="N22" s="91">
        <v>7</v>
      </c>
      <c r="O22" s="92">
        <v>0</v>
      </c>
      <c r="P22" s="93">
        <f>N22+O22</f>
        <v>7</v>
      </c>
      <c r="Q22" s="82">
        <f>IFERROR(P22/M22,"-")</f>
        <v>0.16666666666667</v>
      </c>
      <c r="R22" s="81">
        <v>1</v>
      </c>
      <c r="S22" s="81">
        <v>2</v>
      </c>
      <c r="T22" s="82">
        <f>IFERROR(S22/(O22+P22),"-")</f>
        <v>0.28571428571429</v>
      </c>
      <c r="U22" s="182">
        <f>IFERROR(J22/SUM(P22:P27),"-")</f>
        <v>24074.074074074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-613000</v>
      </c>
      <c r="AB22" s="85">
        <f>SUM(X22:X27)/SUM(J22:J27)</f>
        <v>0.056923076923077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0.14285714285714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0.14285714285714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4</v>
      </c>
      <c r="BO22" s="120">
        <f>IF(P22=0,"",IF(BN22=0,"",(BN22/P22)))</f>
        <v>0.57142857142857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0.14285714285714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94</v>
      </c>
      <c r="C23" s="203"/>
      <c r="D23" s="203" t="s">
        <v>89</v>
      </c>
      <c r="E23" s="203" t="s">
        <v>90</v>
      </c>
      <c r="F23" s="203" t="s">
        <v>68</v>
      </c>
      <c r="G23" s="203"/>
      <c r="H23" s="90"/>
      <c r="I23" s="90"/>
      <c r="J23" s="188"/>
      <c r="K23" s="81">
        <v>55</v>
      </c>
      <c r="L23" s="81">
        <v>32</v>
      </c>
      <c r="M23" s="81">
        <v>7</v>
      </c>
      <c r="N23" s="91">
        <v>4</v>
      </c>
      <c r="O23" s="92">
        <v>0</v>
      </c>
      <c r="P23" s="93">
        <f>N23+O23</f>
        <v>4</v>
      </c>
      <c r="Q23" s="82">
        <f>IFERROR(P23/M23,"-")</f>
        <v>0.57142857142857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0.25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3</v>
      </c>
      <c r="BX23" s="127">
        <f>IF(P23=0,"",IF(BW23=0,"",(BW23/P23)))</f>
        <v>0.75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95</v>
      </c>
      <c r="C24" s="203"/>
      <c r="D24" s="203" t="s">
        <v>96</v>
      </c>
      <c r="E24" s="203" t="s">
        <v>97</v>
      </c>
      <c r="F24" s="203" t="s">
        <v>63</v>
      </c>
      <c r="G24" s="203" t="s">
        <v>91</v>
      </c>
      <c r="H24" s="90" t="s">
        <v>98</v>
      </c>
      <c r="I24" s="90"/>
      <c r="J24" s="188"/>
      <c r="K24" s="81">
        <v>20</v>
      </c>
      <c r="L24" s="81">
        <v>0</v>
      </c>
      <c r="M24" s="81">
        <v>113</v>
      </c>
      <c r="N24" s="91">
        <v>6</v>
      </c>
      <c r="O24" s="92">
        <v>0</v>
      </c>
      <c r="P24" s="93">
        <f>N24+O24</f>
        <v>6</v>
      </c>
      <c r="Q24" s="82">
        <f>IFERROR(P24/M24,"-")</f>
        <v>0.053097345132743</v>
      </c>
      <c r="R24" s="81">
        <v>0</v>
      </c>
      <c r="S24" s="81">
        <v>1</v>
      </c>
      <c r="T24" s="82">
        <f>IFERROR(S24/(O24+P24),"-")</f>
        <v>0.16666666666667</v>
      </c>
      <c r="U24" s="182"/>
      <c r="V24" s="84">
        <v>2</v>
      </c>
      <c r="W24" s="82">
        <f>IF(P24=0,"-",V24/P24)</f>
        <v>0.33333333333333</v>
      </c>
      <c r="X24" s="186">
        <v>20000</v>
      </c>
      <c r="Y24" s="187">
        <f>IFERROR(X24/P24,"-")</f>
        <v>3333.3333333333</v>
      </c>
      <c r="Z24" s="187">
        <f>IFERROR(X24/V24,"-")</f>
        <v>10000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0.16666666666667</v>
      </c>
      <c r="BG24" s="112">
        <v>1</v>
      </c>
      <c r="BH24" s="114">
        <f>IFERROR(BG24/BE24,"-")</f>
        <v>1</v>
      </c>
      <c r="BI24" s="115">
        <v>3000</v>
      </c>
      <c r="BJ24" s="116">
        <f>IFERROR(BI24/BE24,"-")</f>
        <v>3000</v>
      </c>
      <c r="BK24" s="117">
        <v>1</v>
      </c>
      <c r="BL24" s="117"/>
      <c r="BM24" s="117"/>
      <c r="BN24" s="119">
        <v>3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0.33333333333333</v>
      </c>
      <c r="BY24" s="128">
        <v>1</v>
      </c>
      <c r="BZ24" s="129">
        <f>IFERROR(BY24/BW24,"-")</f>
        <v>0.5</v>
      </c>
      <c r="CA24" s="130">
        <v>17000</v>
      </c>
      <c r="CB24" s="131">
        <f>IFERROR(CA24/BW24,"-")</f>
        <v>8500</v>
      </c>
      <c r="CC24" s="132"/>
      <c r="CD24" s="132"/>
      <c r="CE24" s="132">
        <v>1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2</v>
      </c>
      <c r="CP24" s="141">
        <v>20000</v>
      </c>
      <c r="CQ24" s="141">
        <v>17000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99</v>
      </c>
      <c r="C25" s="203"/>
      <c r="D25" s="203" t="s">
        <v>96</v>
      </c>
      <c r="E25" s="203" t="s">
        <v>97</v>
      </c>
      <c r="F25" s="203" t="s">
        <v>68</v>
      </c>
      <c r="G25" s="203"/>
      <c r="H25" s="90"/>
      <c r="I25" s="90"/>
      <c r="J25" s="188"/>
      <c r="K25" s="81">
        <v>42</v>
      </c>
      <c r="L25" s="81">
        <v>23</v>
      </c>
      <c r="M25" s="81">
        <v>5</v>
      </c>
      <c r="N25" s="91">
        <v>2</v>
      </c>
      <c r="O25" s="92">
        <v>0</v>
      </c>
      <c r="P25" s="93">
        <f>N25+O25</f>
        <v>2</v>
      </c>
      <c r="Q25" s="82">
        <f>IFERROR(P25/M25,"-")</f>
        <v>0.4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2</v>
      </c>
      <c r="BX25" s="127">
        <f>IF(P25=0,"",IF(BW25=0,"",(BW25/P25)))</f>
        <v>1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100</v>
      </c>
      <c r="C26" s="203"/>
      <c r="D26" s="203" t="s">
        <v>101</v>
      </c>
      <c r="E26" s="203" t="s">
        <v>102</v>
      </c>
      <c r="F26" s="203" t="s">
        <v>63</v>
      </c>
      <c r="G26" s="203" t="s">
        <v>91</v>
      </c>
      <c r="H26" s="90" t="s">
        <v>103</v>
      </c>
      <c r="I26" s="90"/>
      <c r="J26" s="188"/>
      <c r="K26" s="81">
        <v>14</v>
      </c>
      <c r="L26" s="81">
        <v>0</v>
      </c>
      <c r="M26" s="81">
        <v>97</v>
      </c>
      <c r="N26" s="91">
        <v>6</v>
      </c>
      <c r="O26" s="92">
        <v>0</v>
      </c>
      <c r="P26" s="93">
        <f>N26+O26</f>
        <v>6</v>
      </c>
      <c r="Q26" s="82">
        <f>IFERROR(P26/M26,"-")</f>
        <v>0.061855670103093</v>
      </c>
      <c r="R26" s="81">
        <v>0</v>
      </c>
      <c r="S26" s="81">
        <v>3</v>
      </c>
      <c r="T26" s="82">
        <f>IFERROR(S26/(O26+P26),"-")</f>
        <v>0.5</v>
      </c>
      <c r="U26" s="182"/>
      <c r="V26" s="84">
        <v>2</v>
      </c>
      <c r="W26" s="82">
        <f>IF(P26=0,"-",V26/P26)</f>
        <v>0.33333333333333</v>
      </c>
      <c r="X26" s="186">
        <v>17000</v>
      </c>
      <c r="Y26" s="187">
        <f>IFERROR(X26/P26,"-")</f>
        <v>2833.3333333333</v>
      </c>
      <c r="Z26" s="187">
        <f>IFERROR(X26/V26,"-")</f>
        <v>8500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0.16666666666667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3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0.16666666666667</v>
      </c>
      <c r="BY26" s="128">
        <v>1</v>
      </c>
      <c r="BZ26" s="129">
        <f>IFERROR(BY26/BW26,"-")</f>
        <v>1</v>
      </c>
      <c r="CA26" s="130">
        <v>5000</v>
      </c>
      <c r="CB26" s="131">
        <f>IFERROR(CA26/BW26,"-")</f>
        <v>5000</v>
      </c>
      <c r="CC26" s="132">
        <v>1</v>
      </c>
      <c r="CD26" s="132"/>
      <c r="CE26" s="132"/>
      <c r="CF26" s="133">
        <v>1</v>
      </c>
      <c r="CG26" s="134">
        <f>IF(P26=0,"",IF(CF26=0,"",(CF26/P26)))</f>
        <v>0.16666666666667</v>
      </c>
      <c r="CH26" s="135">
        <v>1</v>
      </c>
      <c r="CI26" s="136">
        <f>IFERROR(CH26/CF26,"-")</f>
        <v>1</v>
      </c>
      <c r="CJ26" s="137">
        <v>12000</v>
      </c>
      <c r="CK26" s="138">
        <f>IFERROR(CJ26/CF26,"-")</f>
        <v>12000</v>
      </c>
      <c r="CL26" s="139"/>
      <c r="CM26" s="139"/>
      <c r="CN26" s="139">
        <v>1</v>
      </c>
      <c r="CO26" s="140">
        <v>2</v>
      </c>
      <c r="CP26" s="141">
        <v>17000</v>
      </c>
      <c r="CQ26" s="141">
        <v>12000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104</v>
      </c>
      <c r="C27" s="203"/>
      <c r="D27" s="203" t="s">
        <v>101</v>
      </c>
      <c r="E27" s="203" t="s">
        <v>102</v>
      </c>
      <c r="F27" s="203" t="s">
        <v>68</v>
      </c>
      <c r="G27" s="203"/>
      <c r="H27" s="90"/>
      <c r="I27" s="90"/>
      <c r="J27" s="188"/>
      <c r="K27" s="81">
        <v>41</v>
      </c>
      <c r="L27" s="81">
        <v>24</v>
      </c>
      <c r="M27" s="81">
        <v>2</v>
      </c>
      <c r="N27" s="91">
        <v>2</v>
      </c>
      <c r="O27" s="92">
        <v>0</v>
      </c>
      <c r="P27" s="93">
        <f>N27+O27</f>
        <v>2</v>
      </c>
      <c r="Q27" s="82">
        <f>IFERROR(P27/M27,"-")</f>
        <v>1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>
        <v>1</v>
      </c>
      <c r="CG27" s="134">
        <f>IF(P27=0,"",IF(CF27=0,"",(CF27/P27)))</f>
        <v>0.5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1.865</v>
      </c>
      <c r="B28" s="203" t="s">
        <v>105</v>
      </c>
      <c r="C28" s="203"/>
      <c r="D28" s="203" t="s">
        <v>106</v>
      </c>
      <c r="E28" s="203" t="s">
        <v>107</v>
      </c>
      <c r="F28" s="203" t="s">
        <v>63</v>
      </c>
      <c r="G28" s="203" t="s">
        <v>108</v>
      </c>
      <c r="H28" s="90" t="s">
        <v>92</v>
      </c>
      <c r="I28" s="90" t="s">
        <v>93</v>
      </c>
      <c r="J28" s="188">
        <v>400000</v>
      </c>
      <c r="K28" s="81">
        <v>24</v>
      </c>
      <c r="L28" s="81">
        <v>0</v>
      </c>
      <c r="M28" s="81">
        <v>96</v>
      </c>
      <c r="N28" s="91">
        <v>12</v>
      </c>
      <c r="O28" s="92">
        <v>0</v>
      </c>
      <c r="P28" s="93">
        <f>N28+O28</f>
        <v>12</v>
      </c>
      <c r="Q28" s="82">
        <f>IFERROR(P28/M28,"-")</f>
        <v>0.125</v>
      </c>
      <c r="R28" s="81">
        <v>0</v>
      </c>
      <c r="S28" s="81">
        <v>6</v>
      </c>
      <c r="T28" s="82">
        <f>IFERROR(S28/(O28+P28),"-")</f>
        <v>0.5</v>
      </c>
      <c r="U28" s="182">
        <f>IFERROR(J28/SUM(P28:P35),"-")</f>
        <v>8000</v>
      </c>
      <c r="V28" s="84">
        <v>1</v>
      </c>
      <c r="W28" s="82">
        <f>IF(P28=0,"-",V28/P28)</f>
        <v>0.083333333333333</v>
      </c>
      <c r="X28" s="186">
        <v>3000</v>
      </c>
      <c r="Y28" s="187">
        <f>IFERROR(X28/P28,"-")</f>
        <v>250</v>
      </c>
      <c r="Z28" s="187">
        <f>IFERROR(X28/V28,"-")</f>
        <v>3000</v>
      </c>
      <c r="AA28" s="188">
        <f>SUM(X28:X35)-SUM(J28:J35)</f>
        <v>346000</v>
      </c>
      <c r="AB28" s="85">
        <f>SUM(X28:X35)/SUM(J28:J35)</f>
        <v>1.865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0.083333333333333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3</v>
      </c>
      <c r="BF28" s="113">
        <f>IF(P28=0,"",IF(BE28=0,"",(BE28/P28)))</f>
        <v>0.25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5</v>
      </c>
      <c r="BO28" s="120">
        <f>IF(P28=0,"",IF(BN28=0,"",(BN28/P28)))</f>
        <v>0.41666666666667</v>
      </c>
      <c r="BP28" s="121">
        <v>1</v>
      </c>
      <c r="BQ28" s="122">
        <f>IFERROR(BP28/BN28,"-")</f>
        <v>0.2</v>
      </c>
      <c r="BR28" s="123">
        <v>3000</v>
      </c>
      <c r="BS28" s="124">
        <f>IFERROR(BR28/BN28,"-")</f>
        <v>600</v>
      </c>
      <c r="BT28" s="125">
        <v>1</v>
      </c>
      <c r="BU28" s="125"/>
      <c r="BV28" s="125"/>
      <c r="BW28" s="126">
        <v>2</v>
      </c>
      <c r="BX28" s="127">
        <f>IF(P28=0,"",IF(BW28=0,"",(BW28/P28)))</f>
        <v>0.16666666666667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0.083333333333333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1</v>
      </c>
      <c r="CP28" s="141">
        <v>3000</v>
      </c>
      <c r="CQ28" s="141">
        <v>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109</v>
      </c>
      <c r="C29" s="203"/>
      <c r="D29" s="203" t="s">
        <v>106</v>
      </c>
      <c r="E29" s="203" t="s">
        <v>107</v>
      </c>
      <c r="F29" s="203" t="s">
        <v>68</v>
      </c>
      <c r="G29" s="203"/>
      <c r="H29" s="90"/>
      <c r="I29" s="90"/>
      <c r="J29" s="188"/>
      <c r="K29" s="81">
        <v>58</v>
      </c>
      <c r="L29" s="81">
        <v>26</v>
      </c>
      <c r="M29" s="81">
        <v>9</v>
      </c>
      <c r="N29" s="91">
        <v>3</v>
      </c>
      <c r="O29" s="92">
        <v>0</v>
      </c>
      <c r="P29" s="93">
        <f>N29+O29</f>
        <v>3</v>
      </c>
      <c r="Q29" s="82">
        <f>IFERROR(P29/M29,"-")</f>
        <v>0.33333333333333</v>
      </c>
      <c r="R29" s="81">
        <v>2</v>
      </c>
      <c r="S29" s="81">
        <v>0</v>
      </c>
      <c r="T29" s="82">
        <f>IFERROR(S29/(O29+P29),"-")</f>
        <v>0</v>
      </c>
      <c r="U29" s="182"/>
      <c r="V29" s="84">
        <v>3</v>
      </c>
      <c r="W29" s="82">
        <f>IF(P29=0,"-",V29/P29)</f>
        <v>1</v>
      </c>
      <c r="X29" s="186">
        <v>430000</v>
      </c>
      <c r="Y29" s="187">
        <f>IFERROR(X29/P29,"-")</f>
        <v>143333.33333333</v>
      </c>
      <c r="Z29" s="187">
        <f>IFERROR(X29/V29,"-")</f>
        <v>143333.33333333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0.66666666666667</v>
      </c>
      <c r="BP29" s="121">
        <v>2</v>
      </c>
      <c r="BQ29" s="122">
        <f>IFERROR(BP29/BN29,"-")</f>
        <v>1</v>
      </c>
      <c r="BR29" s="123">
        <v>140000</v>
      </c>
      <c r="BS29" s="124">
        <f>IFERROR(BR29/BN29,"-")</f>
        <v>70000</v>
      </c>
      <c r="BT29" s="125"/>
      <c r="BU29" s="125"/>
      <c r="BV29" s="125">
        <v>2</v>
      </c>
      <c r="BW29" s="126">
        <v>1</v>
      </c>
      <c r="BX29" s="127">
        <f>IF(P29=0,"",IF(BW29=0,"",(BW29/P29)))</f>
        <v>0.33333333333333</v>
      </c>
      <c r="BY29" s="128">
        <v>1</v>
      </c>
      <c r="BZ29" s="129">
        <f>IFERROR(BY29/BW29,"-")</f>
        <v>1</v>
      </c>
      <c r="CA29" s="130">
        <v>290000</v>
      </c>
      <c r="CB29" s="131">
        <f>IFERROR(CA29/BW29,"-")</f>
        <v>290000</v>
      </c>
      <c r="CC29" s="132"/>
      <c r="CD29" s="132"/>
      <c r="CE29" s="132">
        <v>1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3</v>
      </c>
      <c r="CP29" s="141">
        <v>430000</v>
      </c>
      <c r="CQ29" s="141">
        <v>290000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110</v>
      </c>
      <c r="C30" s="203"/>
      <c r="D30" s="203" t="s">
        <v>96</v>
      </c>
      <c r="E30" s="203" t="s">
        <v>111</v>
      </c>
      <c r="F30" s="203" t="s">
        <v>63</v>
      </c>
      <c r="G30" s="203"/>
      <c r="H30" s="90" t="s">
        <v>92</v>
      </c>
      <c r="I30" s="90"/>
      <c r="J30" s="188"/>
      <c r="K30" s="81">
        <v>14</v>
      </c>
      <c r="L30" s="81">
        <v>0</v>
      </c>
      <c r="M30" s="81">
        <v>75</v>
      </c>
      <c r="N30" s="91">
        <v>5</v>
      </c>
      <c r="O30" s="92">
        <v>0</v>
      </c>
      <c r="P30" s="93">
        <f>N30+O30</f>
        <v>5</v>
      </c>
      <c r="Q30" s="82">
        <f>IFERROR(P30/M30,"-")</f>
        <v>0.066666666666667</v>
      </c>
      <c r="R30" s="81">
        <v>0</v>
      </c>
      <c r="S30" s="81">
        <v>2</v>
      </c>
      <c r="T30" s="82">
        <f>IFERROR(S30/(O30+P30),"-")</f>
        <v>0.4</v>
      </c>
      <c r="U30" s="182"/>
      <c r="V30" s="84">
        <v>2</v>
      </c>
      <c r="W30" s="82">
        <f>IF(P30=0,"-",V30/P30)</f>
        <v>0.4</v>
      </c>
      <c r="X30" s="186">
        <v>14000</v>
      </c>
      <c r="Y30" s="187">
        <f>IFERROR(X30/P30,"-")</f>
        <v>2800</v>
      </c>
      <c r="Z30" s="187">
        <f>IFERROR(X30/V30,"-")</f>
        <v>7000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2</v>
      </c>
      <c r="BF30" s="113">
        <f>IF(P30=0,"",IF(BE30=0,"",(BE30/P30)))</f>
        <v>0.4</v>
      </c>
      <c r="BG30" s="112">
        <v>1</v>
      </c>
      <c r="BH30" s="114">
        <f>IFERROR(BG30/BE30,"-")</f>
        <v>0.5</v>
      </c>
      <c r="BI30" s="115">
        <v>11000</v>
      </c>
      <c r="BJ30" s="116">
        <f>IFERROR(BI30/BE30,"-")</f>
        <v>5500</v>
      </c>
      <c r="BK30" s="117"/>
      <c r="BL30" s="117"/>
      <c r="BM30" s="117">
        <v>1</v>
      </c>
      <c r="BN30" s="119">
        <v>3</v>
      </c>
      <c r="BO30" s="120">
        <f>IF(P30=0,"",IF(BN30=0,"",(BN30/P30)))</f>
        <v>0.6</v>
      </c>
      <c r="BP30" s="121">
        <v>1</v>
      </c>
      <c r="BQ30" s="122">
        <f>IFERROR(BP30/BN30,"-")</f>
        <v>0.33333333333333</v>
      </c>
      <c r="BR30" s="123">
        <v>3000</v>
      </c>
      <c r="BS30" s="124">
        <f>IFERROR(BR30/BN30,"-")</f>
        <v>1000</v>
      </c>
      <c r="BT30" s="125">
        <v>1</v>
      </c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14000</v>
      </c>
      <c r="CQ30" s="141">
        <v>11000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112</v>
      </c>
      <c r="C31" s="203"/>
      <c r="D31" s="203" t="s">
        <v>96</v>
      </c>
      <c r="E31" s="203" t="s">
        <v>111</v>
      </c>
      <c r="F31" s="203" t="s">
        <v>68</v>
      </c>
      <c r="G31" s="203"/>
      <c r="H31" s="90"/>
      <c r="I31" s="90"/>
      <c r="J31" s="188"/>
      <c r="K31" s="81">
        <v>23</v>
      </c>
      <c r="L31" s="81">
        <v>16</v>
      </c>
      <c r="M31" s="81">
        <v>23</v>
      </c>
      <c r="N31" s="91">
        <v>3</v>
      </c>
      <c r="O31" s="92">
        <v>0</v>
      </c>
      <c r="P31" s="93">
        <f>N31+O31</f>
        <v>3</v>
      </c>
      <c r="Q31" s="82">
        <f>IFERROR(P31/M31,"-")</f>
        <v>0.1304347826087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>
        <v>2</v>
      </c>
      <c r="BX31" s="127">
        <f>IF(P31=0,"",IF(BW31=0,"",(BW31/P31)))</f>
        <v>0.66666666666667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>
        <v>1</v>
      </c>
      <c r="CG31" s="134">
        <f>IF(P31=0,"",IF(CF31=0,"",(CF31/P31)))</f>
        <v>0.33333333333333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113</v>
      </c>
      <c r="C32" s="203"/>
      <c r="D32" s="203" t="s">
        <v>114</v>
      </c>
      <c r="E32" s="203" t="s">
        <v>115</v>
      </c>
      <c r="F32" s="203" t="s">
        <v>63</v>
      </c>
      <c r="G32" s="203"/>
      <c r="H32" s="90" t="s">
        <v>92</v>
      </c>
      <c r="I32" s="90"/>
      <c r="J32" s="188"/>
      <c r="K32" s="81">
        <v>20</v>
      </c>
      <c r="L32" s="81">
        <v>0</v>
      </c>
      <c r="M32" s="81">
        <v>57</v>
      </c>
      <c r="N32" s="91">
        <v>6</v>
      </c>
      <c r="O32" s="92">
        <v>0</v>
      </c>
      <c r="P32" s="93">
        <f>N32+O32</f>
        <v>6</v>
      </c>
      <c r="Q32" s="82">
        <f>IFERROR(P32/M32,"-")</f>
        <v>0.10526315789474</v>
      </c>
      <c r="R32" s="81">
        <v>1</v>
      </c>
      <c r="S32" s="81">
        <v>1</v>
      </c>
      <c r="T32" s="82">
        <f>IFERROR(S32/(O32+P32),"-")</f>
        <v>0.16666666666667</v>
      </c>
      <c r="U32" s="182"/>
      <c r="V32" s="84">
        <v>1</v>
      </c>
      <c r="W32" s="82">
        <f>IF(P32=0,"-",V32/P32)</f>
        <v>0.16666666666667</v>
      </c>
      <c r="X32" s="186">
        <v>3000</v>
      </c>
      <c r="Y32" s="187">
        <f>IFERROR(X32/P32,"-")</f>
        <v>500</v>
      </c>
      <c r="Z32" s="187">
        <f>IFERROR(X32/V32,"-")</f>
        <v>3000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0.16666666666667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3</v>
      </c>
      <c r="BF32" s="113">
        <f>IF(P32=0,"",IF(BE32=0,"",(BE32/P32)))</f>
        <v>0.5</v>
      </c>
      <c r="BG32" s="112">
        <v>1</v>
      </c>
      <c r="BH32" s="114">
        <f>IFERROR(BG32/BE32,"-")</f>
        <v>0.33333333333333</v>
      </c>
      <c r="BI32" s="115">
        <v>3000</v>
      </c>
      <c r="BJ32" s="116">
        <f>IFERROR(BI32/BE32,"-")</f>
        <v>1000</v>
      </c>
      <c r="BK32" s="117">
        <v>1</v>
      </c>
      <c r="BL32" s="117"/>
      <c r="BM32" s="117"/>
      <c r="BN32" s="119">
        <v>1</v>
      </c>
      <c r="BO32" s="120">
        <f>IF(P32=0,"",IF(BN32=0,"",(BN32/P32)))</f>
        <v>0.16666666666667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0.16666666666667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3000</v>
      </c>
      <c r="CQ32" s="141">
        <v>3000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116</v>
      </c>
      <c r="C33" s="203"/>
      <c r="D33" s="203" t="s">
        <v>114</v>
      </c>
      <c r="E33" s="203" t="s">
        <v>115</v>
      </c>
      <c r="F33" s="203" t="s">
        <v>68</v>
      </c>
      <c r="G33" s="203"/>
      <c r="H33" s="90"/>
      <c r="I33" s="90"/>
      <c r="J33" s="188"/>
      <c r="K33" s="81">
        <v>21</v>
      </c>
      <c r="L33" s="81">
        <v>16</v>
      </c>
      <c r="M33" s="81">
        <v>11</v>
      </c>
      <c r="N33" s="91">
        <v>9</v>
      </c>
      <c r="O33" s="92">
        <v>0</v>
      </c>
      <c r="P33" s="93">
        <f>N33+O33</f>
        <v>9</v>
      </c>
      <c r="Q33" s="82">
        <f>IFERROR(P33/M33,"-")</f>
        <v>0.81818181818182</v>
      </c>
      <c r="R33" s="81">
        <v>1</v>
      </c>
      <c r="S33" s="81">
        <v>3</v>
      </c>
      <c r="T33" s="82">
        <f>IFERROR(S33/(O33+P33),"-")</f>
        <v>0.33333333333333</v>
      </c>
      <c r="U33" s="182"/>
      <c r="V33" s="84">
        <v>3</v>
      </c>
      <c r="W33" s="82">
        <f>IF(P33=0,"-",V33/P33)</f>
        <v>0.33333333333333</v>
      </c>
      <c r="X33" s="186">
        <v>281000</v>
      </c>
      <c r="Y33" s="187">
        <f>IFERROR(X33/P33,"-")</f>
        <v>31222.222222222</v>
      </c>
      <c r="Z33" s="187">
        <f>IFERROR(X33/V33,"-")</f>
        <v>93666.666666667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0.11111111111111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5</v>
      </c>
      <c r="BO33" s="120">
        <f>IF(P33=0,"",IF(BN33=0,"",(BN33/P33)))</f>
        <v>0.55555555555556</v>
      </c>
      <c r="BP33" s="121">
        <v>2</v>
      </c>
      <c r="BQ33" s="122">
        <f>IFERROR(BP33/BN33,"-")</f>
        <v>0.4</v>
      </c>
      <c r="BR33" s="123">
        <v>256000</v>
      </c>
      <c r="BS33" s="124">
        <f>IFERROR(BR33/BN33,"-")</f>
        <v>51200</v>
      </c>
      <c r="BT33" s="125"/>
      <c r="BU33" s="125"/>
      <c r="BV33" s="125">
        <v>2</v>
      </c>
      <c r="BW33" s="126">
        <v>2</v>
      </c>
      <c r="BX33" s="127">
        <f>IF(P33=0,"",IF(BW33=0,"",(BW33/P33)))</f>
        <v>0.22222222222222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1</v>
      </c>
      <c r="CG33" s="134">
        <f>IF(P33=0,"",IF(CF33=0,"",(CF33/P33)))</f>
        <v>0.11111111111111</v>
      </c>
      <c r="CH33" s="135">
        <v>1</v>
      </c>
      <c r="CI33" s="136">
        <f>IFERROR(CH33/CF33,"-")</f>
        <v>1</v>
      </c>
      <c r="CJ33" s="137">
        <v>25000</v>
      </c>
      <c r="CK33" s="138">
        <f>IFERROR(CJ33/CF33,"-")</f>
        <v>25000</v>
      </c>
      <c r="CL33" s="139"/>
      <c r="CM33" s="139"/>
      <c r="CN33" s="139">
        <v>1</v>
      </c>
      <c r="CO33" s="140">
        <v>3</v>
      </c>
      <c r="CP33" s="141">
        <v>281000</v>
      </c>
      <c r="CQ33" s="141">
        <v>195000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117</v>
      </c>
      <c r="C34" s="203"/>
      <c r="D34" s="203" t="s">
        <v>118</v>
      </c>
      <c r="E34" s="203" t="s">
        <v>119</v>
      </c>
      <c r="F34" s="203" t="s">
        <v>63</v>
      </c>
      <c r="G34" s="203"/>
      <c r="H34" s="90" t="s">
        <v>92</v>
      </c>
      <c r="I34" s="90"/>
      <c r="J34" s="188"/>
      <c r="K34" s="81">
        <v>16</v>
      </c>
      <c r="L34" s="81">
        <v>0</v>
      </c>
      <c r="M34" s="81">
        <v>76</v>
      </c>
      <c r="N34" s="91">
        <v>5</v>
      </c>
      <c r="O34" s="92">
        <v>0</v>
      </c>
      <c r="P34" s="93">
        <f>N34+O34</f>
        <v>5</v>
      </c>
      <c r="Q34" s="82">
        <f>IFERROR(P34/M34,"-")</f>
        <v>0.065789473684211</v>
      </c>
      <c r="R34" s="81">
        <v>0</v>
      </c>
      <c r="S34" s="81">
        <v>1</v>
      </c>
      <c r="T34" s="82">
        <f>IFERROR(S34/(O34+P34),"-")</f>
        <v>0.2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4</v>
      </c>
      <c r="BO34" s="120">
        <f>IF(P34=0,"",IF(BN34=0,"",(BN34/P34)))</f>
        <v>0.8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0.2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120</v>
      </c>
      <c r="C35" s="203"/>
      <c r="D35" s="203" t="s">
        <v>118</v>
      </c>
      <c r="E35" s="203" t="s">
        <v>119</v>
      </c>
      <c r="F35" s="203" t="s">
        <v>68</v>
      </c>
      <c r="G35" s="203"/>
      <c r="H35" s="90"/>
      <c r="I35" s="90"/>
      <c r="J35" s="188"/>
      <c r="K35" s="81">
        <v>47</v>
      </c>
      <c r="L35" s="81">
        <v>34</v>
      </c>
      <c r="M35" s="81">
        <v>23</v>
      </c>
      <c r="N35" s="91">
        <v>7</v>
      </c>
      <c r="O35" s="92">
        <v>0</v>
      </c>
      <c r="P35" s="93">
        <f>N35+O35</f>
        <v>7</v>
      </c>
      <c r="Q35" s="82">
        <f>IFERROR(P35/M35,"-")</f>
        <v>0.30434782608696</v>
      </c>
      <c r="R35" s="81">
        <v>1</v>
      </c>
      <c r="S35" s="81">
        <v>0</v>
      </c>
      <c r="T35" s="82">
        <f>IFERROR(S35/(O35+P35),"-")</f>
        <v>0</v>
      </c>
      <c r="U35" s="182"/>
      <c r="V35" s="84">
        <v>1</v>
      </c>
      <c r="W35" s="82">
        <f>IF(P35=0,"-",V35/P35)</f>
        <v>0.14285714285714</v>
      </c>
      <c r="X35" s="186">
        <v>15000</v>
      </c>
      <c r="Y35" s="187">
        <f>IFERROR(X35/P35,"-")</f>
        <v>2142.8571428571</v>
      </c>
      <c r="Z35" s="187">
        <f>IFERROR(X35/V35,"-")</f>
        <v>15000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0.14285714285714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3</v>
      </c>
      <c r="BO35" s="120">
        <f>IF(P35=0,"",IF(BN35=0,"",(BN35/P35)))</f>
        <v>0.42857142857143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0.14285714285714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2</v>
      </c>
      <c r="CG35" s="134">
        <f>IF(P35=0,"",IF(CF35=0,"",(CF35/P35)))</f>
        <v>0.28571428571429</v>
      </c>
      <c r="CH35" s="135">
        <v>1</v>
      </c>
      <c r="CI35" s="136">
        <f>IFERROR(CH35/CF35,"-")</f>
        <v>0.5</v>
      </c>
      <c r="CJ35" s="137">
        <v>15000</v>
      </c>
      <c r="CK35" s="138">
        <f>IFERROR(CJ35/CF35,"-")</f>
        <v>7500</v>
      </c>
      <c r="CL35" s="139"/>
      <c r="CM35" s="139"/>
      <c r="CN35" s="139">
        <v>1</v>
      </c>
      <c r="CO35" s="140">
        <v>1</v>
      </c>
      <c r="CP35" s="141">
        <v>15000</v>
      </c>
      <c r="CQ35" s="141">
        <v>15000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</v>
      </c>
      <c r="B36" s="203" t="s">
        <v>121</v>
      </c>
      <c r="C36" s="203"/>
      <c r="D36" s="203" t="s">
        <v>122</v>
      </c>
      <c r="E36" s="203" t="s">
        <v>123</v>
      </c>
      <c r="F36" s="203" t="s">
        <v>63</v>
      </c>
      <c r="G36" s="203" t="s">
        <v>108</v>
      </c>
      <c r="H36" s="90" t="s">
        <v>124</v>
      </c>
      <c r="I36" s="204" t="s">
        <v>125</v>
      </c>
      <c r="J36" s="188">
        <v>120000</v>
      </c>
      <c r="K36" s="81">
        <v>20</v>
      </c>
      <c r="L36" s="81">
        <v>0</v>
      </c>
      <c r="M36" s="81">
        <v>82</v>
      </c>
      <c r="N36" s="91">
        <v>4</v>
      </c>
      <c r="O36" s="92">
        <v>0</v>
      </c>
      <c r="P36" s="93">
        <f>N36+O36</f>
        <v>4</v>
      </c>
      <c r="Q36" s="82">
        <f>IFERROR(P36/M36,"-")</f>
        <v>0.048780487804878</v>
      </c>
      <c r="R36" s="81">
        <v>0</v>
      </c>
      <c r="S36" s="81">
        <v>1</v>
      </c>
      <c r="T36" s="82">
        <f>IFERROR(S36/(O36+P36),"-")</f>
        <v>0.25</v>
      </c>
      <c r="U36" s="182">
        <f>IFERROR(J36/SUM(P36:P37),"-")</f>
        <v>17142.857142857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-120000</v>
      </c>
      <c r="AB36" s="85">
        <f>SUM(X36:X37)/SUM(J36:J37)</f>
        <v>0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3</v>
      </c>
      <c r="BO36" s="120">
        <f>IF(P36=0,"",IF(BN36=0,"",(BN36/P36)))</f>
        <v>0.75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0.25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126</v>
      </c>
      <c r="C37" s="203"/>
      <c r="D37" s="203" t="s">
        <v>122</v>
      </c>
      <c r="E37" s="203" t="s">
        <v>123</v>
      </c>
      <c r="F37" s="203" t="s">
        <v>68</v>
      </c>
      <c r="G37" s="203"/>
      <c r="H37" s="90"/>
      <c r="I37" s="90"/>
      <c r="J37" s="188"/>
      <c r="K37" s="81">
        <v>15</v>
      </c>
      <c r="L37" s="81">
        <v>13</v>
      </c>
      <c r="M37" s="81">
        <v>4</v>
      </c>
      <c r="N37" s="91">
        <v>3</v>
      </c>
      <c r="O37" s="92">
        <v>0</v>
      </c>
      <c r="P37" s="93">
        <f>N37+O37</f>
        <v>3</v>
      </c>
      <c r="Q37" s="82">
        <f>IFERROR(P37/M37,"-")</f>
        <v>0.75</v>
      </c>
      <c r="R37" s="81">
        <v>0</v>
      </c>
      <c r="S37" s="81">
        <v>1</v>
      </c>
      <c r="T37" s="82">
        <f>IFERROR(S37/(O37+P37),"-")</f>
        <v>0.33333333333333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2</v>
      </c>
      <c r="BO37" s="120">
        <f>IF(P37=0,"",IF(BN37=0,"",(BN37/P37)))</f>
        <v>0.66666666666667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0.33333333333333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 t="str">
        <f>AB38</f>
        <v>0</v>
      </c>
      <c r="B38" s="203" t="s">
        <v>127</v>
      </c>
      <c r="C38" s="203"/>
      <c r="D38" s="203"/>
      <c r="E38" s="203"/>
      <c r="F38" s="203" t="s">
        <v>63</v>
      </c>
      <c r="G38" s="203" t="s">
        <v>128</v>
      </c>
      <c r="H38" s="90" t="s">
        <v>129</v>
      </c>
      <c r="I38" s="205" t="s">
        <v>130</v>
      </c>
      <c r="J38" s="188">
        <v>0</v>
      </c>
      <c r="K38" s="81">
        <v>3</v>
      </c>
      <c r="L38" s="81">
        <v>0</v>
      </c>
      <c r="M38" s="81">
        <v>23</v>
      </c>
      <c r="N38" s="91">
        <v>3</v>
      </c>
      <c r="O38" s="92">
        <v>0</v>
      </c>
      <c r="P38" s="93">
        <f>N38+O38</f>
        <v>3</v>
      </c>
      <c r="Q38" s="82">
        <f>IFERROR(P38/M38,"-")</f>
        <v>0.1304347826087</v>
      </c>
      <c r="R38" s="81">
        <v>0</v>
      </c>
      <c r="S38" s="81">
        <v>2</v>
      </c>
      <c r="T38" s="82">
        <f>IFERROR(S38/(O38+P38),"-")</f>
        <v>0.66666666666667</v>
      </c>
      <c r="U38" s="182">
        <f>IFERROR(J38/SUM(P38:P39),"-")</f>
        <v>0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SUM(X38:X39)-SUM(J38:J39)</f>
        <v>0</v>
      </c>
      <c r="AB38" s="85" t="str">
        <f>SUM(X38:X39)/SUM(J38:J39)</f>
        <v>0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0.33333333333333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>
        <v>1</v>
      </c>
      <c r="AW38" s="107">
        <f>IF(P38=0,"",IF(AV38=0,"",(AV38/P38)))</f>
        <v>0.33333333333333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1</v>
      </c>
      <c r="BX38" s="127">
        <f>IF(P38=0,"",IF(BW38=0,"",(BW38/P38)))</f>
        <v>0.33333333333333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131</v>
      </c>
      <c r="C39" s="203"/>
      <c r="D39" s="203"/>
      <c r="E39" s="203"/>
      <c r="F39" s="203" t="s">
        <v>68</v>
      </c>
      <c r="G39" s="203"/>
      <c r="H39" s="90"/>
      <c r="I39" s="90"/>
      <c r="J39" s="188"/>
      <c r="K39" s="81">
        <v>1</v>
      </c>
      <c r="L39" s="81">
        <v>1</v>
      </c>
      <c r="M39" s="81">
        <v>0</v>
      </c>
      <c r="N39" s="91">
        <v>0</v>
      </c>
      <c r="O39" s="92">
        <v>0</v>
      </c>
      <c r="P39" s="93">
        <f>N39+O39</f>
        <v>0</v>
      </c>
      <c r="Q39" s="82" t="str">
        <f>IFERROR(P39/M39,"-")</f>
        <v>-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30"/>
      <c r="B40" s="87"/>
      <c r="C40" s="88"/>
      <c r="D40" s="88"/>
      <c r="E40" s="88"/>
      <c r="F40" s="89"/>
      <c r="G40" s="90"/>
      <c r="H40" s="90"/>
      <c r="I40" s="90"/>
      <c r="J40" s="192"/>
      <c r="K40" s="34"/>
      <c r="L40" s="34"/>
      <c r="M40" s="31"/>
      <c r="N40" s="23"/>
      <c r="O40" s="23"/>
      <c r="P40" s="23"/>
      <c r="Q40" s="33"/>
      <c r="R40" s="32"/>
      <c r="S40" s="23"/>
      <c r="T40" s="32"/>
      <c r="U40" s="183"/>
      <c r="V40" s="25"/>
      <c r="W40" s="25"/>
      <c r="X40" s="189"/>
      <c r="Y40" s="189"/>
      <c r="Z40" s="189"/>
      <c r="AA40" s="189"/>
      <c r="AB40" s="33"/>
      <c r="AC40" s="59"/>
      <c r="AD40" s="63"/>
      <c r="AE40" s="64"/>
      <c r="AF40" s="63"/>
      <c r="AG40" s="67"/>
      <c r="AH40" s="68"/>
      <c r="AI40" s="69"/>
      <c r="AJ40" s="70"/>
      <c r="AK40" s="70"/>
      <c r="AL40" s="70"/>
      <c r="AM40" s="63"/>
      <c r="AN40" s="64"/>
      <c r="AO40" s="63"/>
      <c r="AP40" s="67"/>
      <c r="AQ40" s="68"/>
      <c r="AR40" s="69"/>
      <c r="AS40" s="70"/>
      <c r="AT40" s="70"/>
      <c r="AU40" s="70"/>
      <c r="AV40" s="63"/>
      <c r="AW40" s="64"/>
      <c r="AX40" s="63"/>
      <c r="AY40" s="67"/>
      <c r="AZ40" s="68"/>
      <c r="BA40" s="69"/>
      <c r="BB40" s="70"/>
      <c r="BC40" s="70"/>
      <c r="BD40" s="70"/>
      <c r="BE40" s="63"/>
      <c r="BF40" s="64"/>
      <c r="BG40" s="63"/>
      <c r="BH40" s="67"/>
      <c r="BI40" s="68"/>
      <c r="BJ40" s="69"/>
      <c r="BK40" s="70"/>
      <c r="BL40" s="70"/>
      <c r="BM40" s="70"/>
      <c r="BN40" s="65"/>
      <c r="BO40" s="66"/>
      <c r="BP40" s="63"/>
      <c r="BQ40" s="67"/>
      <c r="BR40" s="68"/>
      <c r="BS40" s="69"/>
      <c r="BT40" s="70"/>
      <c r="BU40" s="70"/>
      <c r="BV40" s="70"/>
      <c r="BW40" s="65"/>
      <c r="BX40" s="66"/>
      <c r="BY40" s="63"/>
      <c r="BZ40" s="67"/>
      <c r="CA40" s="68"/>
      <c r="CB40" s="69"/>
      <c r="CC40" s="70"/>
      <c r="CD40" s="70"/>
      <c r="CE40" s="70"/>
      <c r="CF40" s="65"/>
      <c r="CG40" s="66"/>
      <c r="CH40" s="63"/>
      <c r="CI40" s="67"/>
      <c r="CJ40" s="68"/>
      <c r="CK40" s="69"/>
      <c r="CL40" s="70"/>
      <c r="CM40" s="70"/>
      <c r="CN40" s="70"/>
      <c r="CO40" s="71"/>
      <c r="CP40" s="68"/>
      <c r="CQ40" s="68"/>
      <c r="CR40" s="68"/>
      <c r="CS40" s="72"/>
    </row>
    <row r="41" spans="1:98">
      <c r="A41" s="30"/>
      <c r="B41" s="37"/>
      <c r="C41" s="21"/>
      <c r="D41" s="21"/>
      <c r="E41" s="21"/>
      <c r="F41" s="22"/>
      <c r="G41" s="36"/>
      <c r="H41" s="36"/>
      <c r="I41" s="75"/>
      <c r="J41" s="193"/>
      <c r="K41" s="34"/>
      <c r="L41" s="34"/>
      <c r="M41" s="31"/>
      <c r="N41" s="23"/>
      <c r="O41" s="23"/>
      <c r="P41" s="23"/>
      <c r="Q41" s="33"/>
      <c r="R41" s="32"/>
      <c r="S41" s="23"/>
      <c r="T41" s="32"/>
      <c r="U41" s="183"/>
      <c r="V41" s="25"/>
      <c r="W41" s="25"/>
      <c r="X41" s="189"/>
      <c r="Y41" s="189"/>
      <c r="Z41" s="189"/>
      <c r="AA41" s="189"/>
      <c r="AB41" s="33"/>
      <c r="AC41" s="61"/>
      <c r="AD41" s="63"/>
      <c r="AE41" s="64"/>
      <c r="AF41" s="63"/>
      <c r="AG41" s="67"/>
      <c r="AH41" s="68"/>
      <c r="AI41" s="69"/>
      <c r="AJ41" s="70"/>
      <c r="AK41" s="70"/>
      <c r="AL41" s="70"/>
      <c r="AM41" s="63"/>
      <c r="AN41" s="64"/>
      <c r="AO41" s="63"/>
      <c r="AP41" s="67"/>
      <c r="AQ41" s="68"/>
      <c r="AR41" s="69"/>
      <c r="AS41" s="70"/>
      <c r="AT41" s="70"/>
      <c r="AU41" s="70"/>
      <c r="AV41" s="63"/>
      <c r="AW41" s="64"/>
      <c r="AX41" s="63"/>
      <c r="AY41" s="67"/>
      <c r="AZ41" s="68"/>
      <c r="BA41" s="69"/>
      <c r="BB41" s="70"/>
      <c r="BC41" s="70"/>
      <c r="BD41" s="70"/>
      <c r="BE41" s="63"/>
      <c r="BF41" s="64"/>
      <c r="BG41" s="63"/>
      <c r="BH41" s="67"/>
      <c r="BI41" s="68"/>
      <c r="BJ41" s="69"/>
      <c r="BK41" s="70"/>
      <c r="BL41" s="70"/>
      <c r="BM41" s="70"/>
      <c r="BN41" s="65"/>
      <c r="BO41" s="66"/>
      <c r="BP41" s="63"/>
      <c r="BQ41" s="67"/>
      <c r="BR41" s="68"/>
      <c r="BS41" s="69"/>
      <c r="BT41" s="70"/>
      <c r="BU41" s="70"/>
      <c r="BV41" s="70"/>
      <c r="BW41" s="65"/>
      <c r="BX41" s="66"/>
      <c r="BY41" s="63"/>
      <c r="BZ41" s="67"/>
      <c r="CA41" s="68"/>
      <c r="CB41" s="69"/>
      <c r="CC41" s="70"/>
      <c r="CD41" s="70"/>
      <c r="CE41" s="70"/>
      <c r="CF41" s="65"/>
      <c r="CG41" s="66"/>
      <c r="CH41" s="63"/>
      <c r="CI41" s="67"/>
      <c r="CJ41" s="68"/>
      <c r="CK41" s="69"/>
      <c r="CL41" s="70"/>
      <c r="CM41" s="70"/>
      <c r="CN41" s="70"/>
      <c r="CO41" s="71"/>
      <c r="CP41" s="68"/>
      <c r="CQ41" s="68"/>
      <c r="CR41" s="68"/>
      <c r="CS41" s="72"/>
    </row>
    <row r="42" spans="1:98">
      <c r="A42" s="19">
        <f>AB42</f>
        <v>1.6867549668874</v>
      </c>
      <c r="B42" s="39"/>
      <c r="C42" s="39"/>
      <c r="D42" s="39"/>
      <c r="E42" s="39"/>
      <c r="F42" s="39"/>
      <c r="G42" s="40" t="s">
        <v>132</v>
      </c>
      <c r="H42" s="40"/>
      <c r="I42" s="40"/>
      <c r="J42" s="190">
        <f>SUM(J6:J41)</f>
        <v>1510000</v>
      </c>
      <c r="K42" s="41">
        <f>SUM(K6:K41)</f>
        <v>668</v>
      </c>
      <c r="L42" s="41">
        <f>SUM(L6:L41)</f>
        <v>297</v>
      </c>
      <c r="M42" s="41">
        <f>SUM(M6:M41)</f>
        <v>1142</v>
      </c>
      <c r="N42" s="41">
        <f>SUM(N6:N41)</f>
        <v>130</v>
      </c>
      <c r="O42" s="41">
        <f>SUM(O6:O41)</f>
        <v>0</v>
      </c>
      <c r="P42" s="41">
        <f>SUM(P6:P41)</f>
        <v>130</v>
      </c>
      <c r="Q42" s="42">
        <f>IFERROR(P42/M42,"-")</f>
        <v>0.1138353765324</v>
      </c>
      <c r="R42" s="78">
        <f>SUM(R6:R41)</f>
        <v>11</v>
      </c>
      <c r="S42" s="78">
        <f>SUM(S6:S41)</f>
        <v>35</v>
      </c>
      <c r="T42" s="42">
        <f>IFERROR(R42/P42,"-")</f>
        <v>0.084615384615385</v>
      </c>
      <c r="U42" s="184">
        <f>IFERROR(J42/P42,"-")</f>
        <v>11615.384615385</v>
      </c>
      <c r="V42" s="44">
        <f>SUM(V6:V41)</f>
        <v>21</v>
      </c>
      <c r="W42" s="42">
        <f>IFERROR(V42/P42,"-")</f>
        <v>0.16153846153846</v>
      </c>
      <c r="X42" s="190">
        <f>SUM(X6:X41)</f>
        <v>2547000</v>
      </c>
      <c r="Y42" s="190">
        <f>IFERROR(X42/P42,"-")</f>
        <v>19592.307692308</v>
      </c>
      <c r="Z42" s="190">
        <f>IFERROR(X42/V42,"-")</f>
        <v>121285.71428571</v>
      </c>
      <c r="AA42" s="190">
        <f>X42-J42</f>
        <v>1037000</v>
      </c>
      <c r="AB42" s="47">
        <f>X42/J42</f>
        <v>1.6867549668874</v>
      </c>
      <c r="AC42" s="60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5"/>
    <mergeCell ref="J28:J35"/>
    <mergeCell ref="U28:U35"/>
    <mergeCell ref="AA28:AA35"/>
    <mergeCell ref="AB28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