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<sst xmlns="http://schemas.openxmlformats.org/spreadsheetml/2006/main" uniqueCount="145">
  <si>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</si>
  <si>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</si>
  <si>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</si>
  <si>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</si>
  <si>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</si>
  <si>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</si>
  <si>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</si>
  <si>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</si>
  <si>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</si>
  <si>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</si>
  <si>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</si>
  <si>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</si>
  <si>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</si>
  <si>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</si>
  <si>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</si>
  <si>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</si>
  <si>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</si>
  <si>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</si>
  <si>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</si>
  <si>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</si>
  <si>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</si>
  <si>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</si>
  <si>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</si>
  <si>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</si>
  <si>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</si>
  <si>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09月</t>
  </si>
  <si>
    <t>りんご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</si>
  <si>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</si>
  <si>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</si>
  <si>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</si>
  <si>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</si>
  <si>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</si>
  <si>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</si>
  <si>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</si>
  <si>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</si>
  <si>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</si>
  <si>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</si>
  <si>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</si>
  <si>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</si>
  <si>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</si>
  <si>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</si>
  <si>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</si>
  <si>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</si>
  <si>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</si>
  <si>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</si>
  <si>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</si>
  <si>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</si>
  <si>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</si>
  <si>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</si>
  <si>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</si>
  <si>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</si>
  <si>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</si>
  <si>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</si>
  <si>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</si>
  <si>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</si>
  <si>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</si>
  <si>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</si>
  <si>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</si>
  <si>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</si>
  <si>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</si>
  <si>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</si>
  <si>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ks487</t>
  </si>
  <si>
    <t>デリヘル版3（栗山絵麻）</t>
  </si>
  <si>
    <t>もう50代の熟女だけど</t>
  </si>
  <si>
    <t>TOP</t>
  </si>
  <si>
    <t>スポーツ報知関東</t>
  </si>
  <si>
    <t>全5段つかみ4回</t>
  </si>
  <si>
    <t>9月04日(土)</t>
  </si>
  <si>
    <t>ks488</t>
  </si>
  <si>
    <t>右女9（栗山絵麻）</t>
  </si>
  <si>
    <t>誘われるようにして待つべし待つべし待つべし</t>
  </si>
  <si>
    <t>9月12日(日)</t>
  </si>
  <si>
    <t>ks489</t>
  </si>
  <si>
    <t>デリヘル版2（栗山絵麻）</t>
  </si>
  <si>
    <t>学生いませんギャルもいません40代50代60代中年女性が多いサイト</t>
  </si>
  <si>
    <t>9月18日(土)</t>
  </si>
  <si>
    <t>ks490</t>
  </si>
  <si>
    <t>デリヘル版（栗山絵麻）</t>
  </si>
  <si>
    <t>女性が好きな私にとって神サイトです</t>
  </si>
  <si>
    <t>9月19日(日)</t>
  </si>
  <si>
    <t>ks491</t>
  </si>
  <si>
    <t>(空電共通)</t>
  </si>
  <si>
    <t>空電</t>
  </si>
  <si>
    <t>空電 (共通)</t>
  </si>
  <si>
    <t>ks492</t>
  </si>
  <si>
    <t>デイリースポーツ関西</t>
  </si>
  <si>
    <t>全5段・半5段段つかみ10段保証</t>
  </si>
  <si>
    <t>10段保証</t>
  </si>
  <si>
    <t>ks493</t>
  </si>
  <si>
    <t>ks494</t>
  </si>
  <si>
    <t>もし出会系大賞があったらこのサイトが受賞しているでしょう</t>
  </si>
  <si>
    <t>ks495</t>
  </si>
  <si>
    <t>焼肉版（栗山絵麻）</t>
  </si>
  <si>
    <t>学生いませんギャルもいません熟女熟女熟女熟女</t>
  </si>
  <si>
    <t>ks496</t>
  </si>
  <si>
    <t>ks497</t>
  </si>
  <si>
    <t>ks498</t>
  </si>
  <si>
    <t>スポニチ関西</t>
  </si>
  <si>
    <t>全5段</t>
  </si>
  <si>
    <t>9月11日(土)</t>
  </si>
  <si>
    <t>ks499</t>
  </si>
  <si>
    <t>ks500</t>
  </si>
  <si>
    <t>お祭り版（栗山絵麻）</t>
  </si>
  <si>
    <t>出会い祭り</t>
  </si>
  <si>
    <t>9月20日(月)</t>
  </si>
  <si>
    <t>ks501</t>
  </si>
  <si>
    <t>ks502</t>
  </si>
  <si>
    <t>サンスポ関東</t>
  </si>
  <si>
    <t>1C終面全5段</t>
  </si>
  <si>
    <t>ks503</t>
  </si>
  <si>
    <t>ks504</t>
  </si>
  <si>
    <t>コンパニオン版（栗山絵麻）</t>
  </si>
  <si>
    <t>食事の後に、お持ち帰りしたぜ！</t>
  </si>
  <si>
    <t>ニッカン関西</t>
  </si>
  <si>
    <t>半5段</t>
  </si>
  <si>
    <t>ks505</t>
  </si>
  <si>
    <t>ks506</t>
  </si>
  <si>
    <t>大正版（栗山絵麻）</t>
  </si>
  <si>
    <t>ks507</t>
  </si>
  <si>
    <t>ks508</t>
  </si>
  <si>
    <t>九スポ</t>
  </si>
  <si>
    <t>記事枠</t>
  </si>
  <si>
    <t>9月05日(日)</t>
  </si>
  <si>
    <t>ks509</t>
  </si>
  <si>
    <t>新聞 TOTAL</t>
  </si>
  <si>
    <t>●雑誌 広告</t>
  </si>
  <si>
    <t>rz043</t>
  </si>
  <si>
    <t>日本ジャーナル出版</t>
  </si>
  <si>
    <t>求人風（栗山絵麻）</t>
  </si>
  <si>
    <t>50〜70代男性限定！熟女好きな男性募集中！</t>
  </si>
  <si>
    <t>週刊実話</t>
  </si>
  <si>
    <t>表4</t>
  </si>
  <si>
    <t>9月02日(木)</t>
  </si>
  <si>
    <t>rz044</t>
  </si>
  <si>
    <t>rz045</t>
  </si>
  <si>
    <t>扶桑社</t>
  </si>
  <si>
    <t>出会い熱望。私たち50代も真剣なんです。</t>
  </si>
  <si>
    <t>Tvnavi</t>
  </si>
  <si>
    <t>(月間Tvnavi)①</t>
  </si>
  <si>
    <t>9月22日(水)</t>
  </si>
  <si>
    <t>rz046</t>
  </si>
  <si>
    <t>rz047</t>
  </si>
  <si>
    <t>女性からご飯に誘われる。男性はyesかnoか答えるだけ。</t>
  </si>
  <si>
    <t>rz048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</si>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</sst>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23</v>
      </c>
      <c r="D6" s="195">
        <v>1300000</v>
      </c>
      <c r="E6" s="81">
        <v>585</v>
      </c>
      <c r="F6" s="81">
        <v>247</v>
      </c>
      <c r="G6" s="81">
        <v>1001</v>
      </c>
      <c r="H6" s="91">
        <v>101</v>
      </c>
      <c r="I6" s="92">
        <v>1</v>
      </c>
      <c r="J6" s="145">
        <f>H6+I6</f>
        <v>102</v>
      </c>
      <c r="K6" s="82">
        <f>IFERROR(J6/G6,"-")</f>
        <v>0.1018981018981</v>
      </c>
      <c r="L6" s="81">
        <v>14</v>
      </c>
      <c r="M6" s="81">
        <v>31</v>
      </c>
      <c r="N6" s="82">
        <f>IFERROR(L6/J6,"-")</f>
        <v>0.13725490196078</v>
      </c>
      <c r="O6" s="83">
        <f>IFERROR(D6/J6,"-")</f>
        <v>12745.098039216</v>
      </c>
      <c r="P6" s="84">
        <v>28</v>
      </c>
      <c r="Q6" s="82">
        <f>IFERROR(P6/J6,"-")</f>
        <v>0.27450980392157</v>
      </c>
      <c r="R6" s="200">
        <v>5329129</v>
      </c>
      <c r="S6" s="201">
        <f>IFERROR(R6/J6,"-")</f>
        <v>52246.362745098</v>
      </c>
      <c r="T6" s="201">
        <f>IFERROR(R6/P6,"-")</f>
        <v>190326.03571429</v>
      </c>
      <c r="U6" s="195">
        <f>IFERROR(R6-D6,"-")</f>
        <v>4029129</v>
      </c>
      <c r="V6" s="85">
        <f>R6/D6</f>
        <v>4.09933</v>
      </c>
      <c r="W6" s="79"/>
      <c r="X6" s="144"/>
    </row>
    <row r="7" spans="1:24">
      <c r="A7" s="80"/>
      <c r="B7" s="86" t="s">
        <v>24</v>
      </c>
      <c r="C7" s="86">
        <v>6</v>
      </c>
      <c r="D7" s="195">
        <v>570000</v>
      </c>
      <c r="E7" s="81">
        <v>432</v>
      </c>
      <c r="F7" s="81">
        <v>153</v>
      </c>
      <c r="G7" s="81">
        <v>315</v>
      </c>
      <c r="H7" s="91">
        <v>51</v>
      </c>
      <c r="I7" s="92">
        <v>1</v>
      </c>
      <c r="J7" s="145">
        <f>H7+I7</f>
        <v>52</v>
      </c>
      <c r="K7" s="82">
        <f>IFERROR(J7/G7,"-")</f>
        <v>0.16507936507937</v>
      </c>
      <c r="L7" s="81">
        <v>10</v>
      </c>
      <c r="M7" s="81">
        <v>8</v>
      </c>
      <c r="N7" s="82">
        <f>IFERROR(L7/J7,"-")</f>
        <v>0.19230769230769</v>
      </c>
      <c r="O7" s="83">
        <f>IFERROR(D7/J7,"-")</f>
        <v>10961.538461538</v>
      </c>
      <c r="P7" s="84">
        <v>11</v>
      </c>
      <c r="Q7" s="82">
        <f>IFERROR(P7/J7,"-")</f>
        <v>0.21153846153846</v>
      </c>
      <c r="R7" s="200">
        <v>663000</v>
      </c>
      <c r="S7" s="201">
        <f>IFERROR(R7/J7,"-")</f>
        <v>12750</v>
      </c>
      <c r="T7" s="201">
        <f>IFERROR(R7/P7,"-")</f>
        <v>60272.727272727</v>
      </c>
      <c r="U7" s="195">
        <f>IFERROR(R7-D7,"-")</f>
        <v>93000</v>
      </c>
      <c r="V7" s="85">
        <f>R7/D7</f>
        <v>1.1631578947368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1870000</v>
      </c>
      <c r="E10" s="41">
        <f>SUM(E6:E8)</f>
        <v>1017</v>
      </c>
      <c r="F10" s="41">
        <f>SUM(F6:F8)</f>
        <v>400</v>
      </c>
      <c r="G10" s="41">
        <f>SUM(G6:G8)</f>
        <v>1316</v>
      </c>
      <c r="H10" s="41">
        <f>SUM(H6:H8)</f>
        <v>152</v>
      </c>
      <c r="I10" s="41">
        <f>SUM(I6:I8)</f>
        <v>2</v>
      </c>
      <c r="J10" s="41">
        <f>SUM(J6:J8)</f>
        <v>154</v>
      </c>
      <c r="K10" s="42">
        <f>IFERROR(J10/G10,"-")</f>
        <v>0.11702127659574</v>
      </c>
      <c r="L10" s="78">
        <f>SUM(L6:L8)</f>
        <v>24</v>
      </c>
      <c r="M10" s="78">
        <f>SUM(M6:M8)</f>
        <v>39</v>
      </c>
      <c r="N10" s="42">
        <f>IFERROR(L10/J10,"-")</f>
        <v>0.15584415584416</v>
      </c>
      <c r="O10" s="43">
        <f>IFERROR(D10/J10,"-")</f>
        <v>12142.857142857</v>
      </c>
      <c r="P10" s="44">
        <f>SUM(P6:P8)</f>
        <v>39</v>
      </c>
      <c r="Q10" s="42">
        <f>IFERROR(P10/J10,"-")</f>
        <v>0.25324675324675</v>
      </c>
      <c r="R10" s="45">
        <f>SUM(R6:R8)</f>
        <v>5992129</v>
      </c>
      <c r="S10" s="45">
        <f>IFERROR(R10/J10,"-")</f>
        <v>38909.928571429</v>
      </c>
      <c r="T10" s="45">
        <f>IFERROR(R10/P10,"-")</f>
        <v>153644.33333333</v>
      </c>
      <c r="U10" s="46">
        <f>SUM(U6:U8)</f>
        <v>4122129</v>
      </c>
      <c r="V10" s="47">
        <f>IFERROR(R10/D10,"-")</f>
        <v>3.2043470588235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0.22307692307692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520000</v>
      </c>
      <c r="K6" s="81">
        <v>21</v>
      </c>
      <c r="L6" s="81">
        <v>0</v>
      </c>
      <c r="M6" s="81">
        <v>71</v>
      </c>
      <c r="N6" s="91">
        <v>10</v>
      </c>
      <c r="O6" s="92">
        <v>0</v>
      </c>
      <c r="P6" s="93">
        <f>N6+O6</f>
        <v>10</v>
      </c>
      <c r="Q6" s="82">
        <f>IFERROR(P6/M6,"-")</f>
        <v>0.14084507042254</v>
      </c>
      <c r="R6" s="81">
        <v>0</v>
      </c>
      <c r="S6" s="81">
        <v>3</v>
      </c>
      <c r="T6" s="82">
        <f>IFERROR(S6/(O6+P6),"-")</f>
        <v>0.3</v>
      </c>
      <c r="U6" s="182">
        <f>IFERROR(J6/SUM(P6:P10),"-")</f>
        <v>22608.695652174</v>
      </c>
      <c r="V6" s="84">
        <v>1</v>
      </c>
      <c r="W6" s="82">
        <f>IF(P6=0,"-",V6/P6)</f>
        <v>0.1</v>
      </c>
      <c r="X6" s="186">
        <v>6000</v>
      </c>
      <c r="Y6" s="187">
        <f>IFERROR(X6/P6,"-")</f>
        <v>600</v>
      </c>
      <c r="Z6" s="187">
        <f>IFERROR(X6/V6,"-")</f>
        <v>6000</v>
      </c>
      <c r="AA6" s="188">
        <f>SUM(X6:X10)-SUM(J6:J10)</f>
        <v>-404000</v>
      </c>
      <c r="AB6" s="85">
        <f>SUM(X6:X10)/SUM(J6:J10)</f>
        <v>0.22307692307692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0.4</v>
      </c>
      <c r="BG6" s="112">
        <v>1</v>
      </c>
      <c r="BH6" s="114">
        <f>IFERROR(BG6/BE6,"-")</f>
        <v>0.25</v>
      </c>
      <c r="BI6" s="115">
        <v>6000</v>
      </c>
      <c r="BJ6" s="116">
        <f>IFERROR(BI6/BE6,"-")</f>
        <v>1500</v>
      </c>
      <c r="BK6" s="117"/>
      <c r="BL6" s="117">
        <v>1</v>
      </c>
      <c r="BM6" s="117"/>
      <c r="BN6" s="119">
        <v>2</v>
      </c>
      <c r="BO6" s="120">
        <f>IF(P6=0,"",IF(BN6=0,"",(BN6/P6)))</f>
        <v>0.2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6000</v>
      </c>
      <c r="CQ6" s="141">
        <v>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69</v>
      </c>
      <c r="E7" s="203" t="s">
        <v>70</v>
      </c>
      <c r="F7" s="203" t="s">
        <v>64</v>
      </c>
      <c r="G7" s="203" t="s">
        <v>65</v>
      </c>
      <c r="H7" s="90" t="s">
        <v>66</v>
      </c>
      <c r="I7" s="205" t="s">
        <v>71</v>
      </c>
      <c r="J7" s="188"/>
      <c r="K7" s="81">
        <v>8</v>
      </c>
      <c r="L7" s="81">
        <v>0</v>
      </c>
      <c r="M7" s="81">
        <v>35</v>
      </c>
      <c r="N7" s="91">
        <v>1</v>
      </c>
      <c r="O7" s="92">
        <v>0</v>
      </c>
      <c r="P7" s="93">
        <f>N7+O7</f>
        <v>1</v>
      </c>
      <c r="Q7" s="82">
        <f>IFERROR(P7/M7,"-")</f>
        <v>0.028571428571429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72</v>
      </c>
      <c r="C8" s="203"/>
      <c r="D8" s="203" t="s">
        <v>73</v>
      </c>
      <c r="E8" s="203" t="s">
        <v>74</v>
      </c>
      <c r="F8" s="203" t="s">
        <v>64</v>
      </c>
      <c r="G8" s="203" t="s">
        <v>65</v>
      </c>
      <c r="H8" s="90" t="s">
        <v>66</v>
      </c>
      <c r="I8" s="204" t="s">
        <v>75</v>
      </c>
      <c r="J8" s="188"/>
      <c r="K8" s="81">
        <v>8</v>
      </c>
      <c r="L8" s="81">
        <v>0</v>
      </c>
      <c r="M8" s="81">
        <v>27</v>
      </c>
      <c r="N8" s="91">
        <v>2</v>
      </c>
      <c r="O8" s="92">
        <v>0</v>
      </c>
      <c r="P8" s="93">
        <f>N8+O8</f>
        <v>2</v>
      </c>
      <c r="Q8" s="82">
        <f>IFERROR(P8/M8,"-")</f>
        <v>0.074074074074074</v>
      </c>
      <c r="R8" s="81">
        <v>0</v>
      </c>
      <c r="S8" s="81">
        <v>2</v>
      </c>
      <c r="T8" s="82">
        <f>IFERROR(S8/(O8+P8),"-")</f>
        <v>1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 t="s">
        <v>77</v>
      </c>
      <c r="E9" s="203" t="s">
        <v>78</v>
      </c>
      <c r="F9" s="203" t="s">
        <v>64</v>
      </c>
      <c r="G9" s="203" t="s">
        <v>65</v>
      </c>
      <c r="H9" s="90" t="s">
        <v>66</v>
      </c>
      <c r="I9" s="205" t="s">
        <v>79</v>
      </c>
      <c r="J9" s="188"/>
      <c r="K9" s="81">
        <v>20</v>
      </c>
      <c r="L9" s="81">
        <v>0</v>
      </c>
      <c r="M9" s="81">
        <v>46</v>
      </c>
      <c r="N9" s="91">
        <v>5</v>
      </c>
      <c r="O9" s="92">
        <v>0</v>
      </c>
      <c r="P9" s="93">
        <f>N9+O9</f>
        <v>5</v>
      </c>
      <c r="Q9" s="82">
        <f>IFERROR(P9/M9,"-")</f>
        <v>0.10869565217391</v>
      </c>
      <c r="R9" s="81">
        <v>0</v>
      </c>
      <c r="S9" s="81">
        <v>2</v>
      </c>
      <c r="T9" s="82">
        <f>IFERROR(S9/(O9+P9),"-")</f>
        <v>0.4</v>
      </c>
      <c r="U9" s="182"/>
      <c r="V9" s="84">
        <v>1</v>
      </c>
      <c r="W9" s="82">
        <f>IF(P9=0,"-",V9/P9)</f>
        <v>0.2</v>
      </c>
      <c r="X9" s="186">
        <v>3000</v>
      </c>
      <c r="Y9" s="187">
        <f>IFERROR(X9/P9,"-")</f>
        <v>600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0.2</v>
      </c>
      <c r="AO9" s="100">
        <v>1</v>
      </c>
      <c r="AP9" s="102">
        <f>IFERROR(AP9/AM9,"-")</f>
        <v>0</v>
      </c>
      <c r="AQ9" s="103">
        <v>3000</v>
      </c>
      <c r="AR9" s="104">
        <f>IFERROR(AQ9/AM9,"-")</f>
        <v>3000</v>
      </c>
      <c r="AS9" s="105">
        <v>1</v>
      </c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0.2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0.4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80</v>
      </c>
      <c r="C10" s="203"/>
      <c r="D10" s="203" t="s">
        <v>81</v>
      </c>
      <c r="E10" s="203" t="s">
        <v>81</v>
      </c>
      <c r="F10" s="203" t="s">
        <v>82</v>
      </c>
      <c r="G10" s="203" t="s">
        <v>83</v>
      </c>
      <c r="H10" s="90"/>
      <c r="I10" s="90"/>
      <c r="J10" s="188"/>
      <c r="K10" s="81">
        <v>49</v>
      </c>
      <c r="L10" s="81">
        <v>36</v>
      </c>
      <c r="M10" s="81">
        <v>8</v>
      </c>
      <c r="N10" s="91">
        <v>5</v>
      </c>
      <c r="O10" s="92">
        <v>0</v>
      </c>
      <c r="P10" s="93">
        <f>N10+O10</f>
        <v>5</v>
      </c>
      <c r="Q10" s="82">
        <f>IFERROR(P10/M10,"-")</f>
        <v>0.625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2</v>
      </c>
      <c r="W10" s="82">
        <f>IF(P10=0,"-",V10/P10)</f>
        <v>0.4</v>
      </c>
      <c r="X10" s="186">
        <v>107000</v>
      </c>
      <c r="Y10" s="187">
        <f>IFERROR(X10/P10,"-")</f>
        <v>21400</v>
      </c>
      <c r="Z10" s="187">
        <f>IFERROR(X10/V10,"-")</f>
        <v>53500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4</v>
      </c>
      <c r="BX10" s="127">
        <f>IF(P10=0,"",IF(BW10=0,"",(BW10/P10)))</f>
        <v>0.8</v>
      </c>
      <c r="BY10" s="128">
        <v>2</v>
      </c>
      <c r="BZ10" s="129">
        <f>IFERROR(BY10/BW10,"-")</f>
        <v>0.5</v>
      </c>
      <c r="CA10" s="130">
        <v>107000</v>
      </c>
      <c r="CB10" s="131">
        <f>IFERROR(CA10/BW10,"-")</f>
        <v>26750</v>
      </c>
      <c r="CC10" s="132">
        <v>1</v>
      </c>
      <c r="CD10" s="132"/>
      <c r="CE10" s="132">
        <v>1</v>
      </c>
      <c r="CF10" s="133">
        <v>1</v>
      </c>
      <c r="CG10" s="134">
        <f>IF(P10=0,"",IF(CF10=0,"",(CF10/P10)))</f>
        <v>0.2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2</v>
      </c>
      <c r="CP10" s="141">
        <v>107000</v>
      </c>
      <c r="CQ10" s="141">
        <v>106000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17.845645</v>
      </c>
      <c r="B11" s="203" t="s">
        <v>84</v>
      </c>
      <c r="C11" s="203"/>
      <c r="D11" s="203" t="s">
        <v>62</v>
      </c>
      <c r="E11" s="203" t="s">
        <v>63</v>
      </c>
      <c r="F11" s="203" t="s">
        <v>64</v>
      </c>
      <c r="G11" s="203" t="s">
        <v>85</v>
      </c>
      <c r="H11" s="90" t="s">
        <v>86</v>
      </c>
      <c r="I11" s="90" t="s">
        <v>87</v>
      </c>
      <c r="J11" s="188">
        <v>200000</v>
      </c>
      <c r="K11" s="81">
        <v>23</v>
      </c>
      <c r="L11" s="81">
        <v>0</v>
      </c>
      <c r="M11" s="81">
        <v>96</v>
      </c>
      <c r="N11" s="91">
        <v>3</v>
      </c>
      <c r="O11" s="92">
        <v>0</v>
      </c>
      <c r="P11" s="93">
        <f>N11+O11</f>
        <v>3</v>
      </c>
      <c r="Q11" s="82">
        <f>IFERROR(P11/M11,"-")</f>
        <v>0.03125</v>
      </c>
      <c r="R11" s="81">
        <v>0</v>
      </c>
      <c r="S11" s="81">
        <v>2</v>
      </c>
      <c r="T11" s="82">
        <f>IFERROR(S11/(O11+P11),"-")</f>
        <v>0.66666666666667</v>
      </c>
      <c r="U11" s="182">
        <f>IFERROR(J11/SUM(P11:P16),"-")</f>
        <v>9090.9090909091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SUM(X11:X16)-SUM(J11:J16)</f>
        <v>3369129</v>
      </c>
      <c r="AB11" s="85">
        <f>SUM(X11:X16)/SUM(J11:J16)</f>
        <v>17.845645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0.33333333333333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0.33333333333333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1</v>
      </c>
      <c r="BX11" s="127">
        <f>IF(P11=0,"",IF(BW11=0,"",(BW11/P11)))</f>
        <v>0.33333333333333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88</v>
      </c>
      <c r="C12" s="203"/>
      <c r="D12" s="203" t="s">
        <v>69</v>
      </c>
      <c r="E12" s="203" t="s">
        <v>70</v>
      </c>
      <c r="F12" s="203" t="s">
        <v>64</v>
      </c>
      <c r="G12" s="203"/>
      <c r="H12" s="90" t="s">
        <v>86</v>
      </c>
      <c r="I12" s="90"/>
      <c r="J12" s="188"/>
      <c r="K12" s="81">
        <v>5</v>
      </c>
      <c r="L12" s="81">
        <v>0</v>
      </c>
      <c r="M12" s="81">
        <v>55</v>
      </c>
      <c r="N12" s="91">
        <v>2</v>
      </c>
      <c r="O12" s="92">
        <v>0</v>
      </c>
      <c r="P12" s="93">
        <f>N12+O12</f>
        <v>2</v>
      </c>
      <c r="Q12" s="82">
        <f>IFERROR(P12/M12,"-")</f>
        <v>0.036363636363636</v>
      </c>
      <c r="R12" s="81">
        <v>0</v>
      </c>
      <c r="S12" s="81">
        <v>1</v>
      </c>
      <c r="T12" s="82">
        <f>IFERROR(S12/(O12+P12),"-")</f>
        <v>0.5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1</v>
      </c>
      <c r="BX12" s="127">
        <f>IF(P12=0,"",IF(BW12=0,"",(BW12/P12)))</f>
        <v>0.5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1</v>
      </c>
      <c r="CG12" s="134">
        <f>IF(P12=0,"",IF(CF12=0,"",(CF12/P12)))</f>
        <v>0.5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89</v>
      </c>
      <c r="C13" s="203"/>
      <c r="D13" s="203" t="s">
        <v>73</v>
      </c>
      <c r="E13" s="203" t="s">
        <v>90</v>
      </c>
      <c r="F13" s="203" t="s">
        <v>64</v>
      </c>
      <c r="G13" s="203"/>
      <c r="H13" s="90" t="s">
        <v>86</v>
      </c>
      <c r="I13" s="90"/>
      <c r="J13" s="188"/>
      <c r="K13" s="81">
        <v>6</v>
      </c>
      <c r="L13" s="81">
        <v>0</v>
      </c>
      <c r="M13" s="81">
        <v>30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91</v>
      </c>
      <c r="C14" s="203"/>
      <c r="D14" s="203" t="s">
        <v>92</v>
      </c>
      <c r="E14" s="203" t="s">
        <v>93</v>
      </c>
      <c r="F14" s="203" t="s">
        <v>64</v>
      </c>
      <c r="G14" s="203"/>
      <c r="H14" s="90" t="s">
        <v>86</v>
      </c>
      <c r="I14" s="90"/>
      <c r="J14" s="188"/>
      <c r="K14" s="81">
        <v>13</v>
      </c>
      <c r="L14" s="81">
        <v>0</v>
      </c>
      <c r="M14" s="81">
        <v>44</v>
      </c>
      <c r="N14" s="91">
        <v>1</v>
      </c>
      <c r="O14" s="92">
        <v>0</v>
      </c>
      <c r="P14" s="93">
        <f>N14+O14</f>
        <v>1</v>
      </c>
      <c r="Q14" s="82">
        <f>IFERROR(P14/M14,"-")</f>
        <v>0.022727272727273</v>
      </c>
      <c r="R14" s="81">
        <v>0</v>
      </c>
      <c r="S14" s="81">
        <v>1</v>
      </c>
      <c r="T14" s="82">
        <f>IFERROR(S14/(O14+P14),"-")</f>
        <v>1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1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94</v>
      </c>
      <c r="C15" s="203"/>
      <c r="D15" s="203" t="s">
        <v>77</v>
      </c>
      <c r="E15" s="203" t="s">
        <v>78</v>
      </c>
      <c r="F15" s="203" t="s">
        <v>64</v>
      </c>
      <c r="G15" s="203"/>
      <c r="H15" s="90" t="s">
        <v>86</v>
      </c>
      <c r="I15" s="90"/>
      <c r="J15" s="188"/>
      <c r="K15" s="81">
        <v>8</v>
      </c>
      <c r="L15" s="81">
        <v>0</v>
      </c>
      <c r="M15" s="81">
        <v>70</v>
      </c>
      <c r="N15" s="91">
        <v>2</v>
      </c>
      <c r="O15" s="92">
        <v>0</v>
      </c>
      <c r="P15" s="93">
        <f>N15+O15</f>
        <v>2</v>
      </c>
      <c r="Q15" s="82">
        <f>IFERROR(P15/M15,"-")</f>
        <v>0.028571428571429</v>
      </c>
      <c r="R15" s="81">
        <v>0</v>
      </c>
      <c r="S15" s="81">
        <v>1</v>
      </c>
      <c r="T15" s="82">
        <f>IFERROR(S15/(O15+P15),"-")</f>
        <v>0.5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0.5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1</v>
      </c>
      <c r="CG15" s="134">
        <f>IF(P15=0,"",IF(CF15=0,"",(CF15/P15)))</f>
        <v>0.5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95</v>
      </c>
      <c r="C16" s="203"/>
      <c r="D16" s="203" t="s">
        <v>81</v>
      </c>
      <c r="E16" s="203" t="s">
        <v>81</v>
      </c>
      <c r="F16" s="203" t="s">
        <v>82</v>
      </c>
      <c r="G16" s="203"/>
      <c r="H16" s="90"/>
      <c r="I16" s="90"/>
      <c r="J16" s="188"/>
      <c r="K16" s="81">
        <v>156</v>
      </c>
      <c r="L16" s="81">
        <v>93</v>
      </c>
      <c r="M16" s="81">
        <v>89</v>
      </c>
      <c r="N16" s="91">
        <v>14</v>
      </c>
      <c r="O16" s="92">
        <v>0</v>
      </c>
      <c r="P16" s="93">
        <f>N16+O16</f>
        <v>14</v>
      </c>
      <c r="Q16" s="82">
        <f>IFERROR(P16/M16,"-")</f>
        <v>0.15730337078652</v>
      </c>
      <c r="R16" s="81">
        <v>5</v>
      </c>
      <c r="S16" s="81">
        <v>3</v>
      </c>
      <c r="T16" s="82">
        <f>IFERROR(S16/(O16+P16),"-")</f>
        <v>0.21428571428571</v>
      </c>
      <c r="U16" s="182"/>
      <c r="V16" s="84">
        <v>6</v>
      </c>
      <c r="W16" s="82">
        <f>IF(P16=0,"-",V16/P16)</f>
        <v>0.42857142857143</v>
      </c>
      <c r="X16" s="186">
        <v>3569129</v>
      </c>
      <c r="Y16" s="187">
        <f>IFERROR(X16/P16,"-")</f>
        <v>254937.78571429</v>
      </c>
      <c r="Z16" s="187">
        <f>IFERROR(X16/V16,"-")</f>
        <v>594854.83333333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4</v>
      </c>
      <c r="BO16" s="120">
        <f>IF(P16=0,"",IF(BN16=0,"",(BN16/P16)))</f>
        <v>0.28571428571429</v>
      </c>
      <c r="BP16" s="121">
        <v>1</v>
      </c>
      <c r="BQ16" s="122">
        <f>IFERROR(BP16/BN16,"-")</f>
        <v>0.25</v>
      </c>
      <c r="BR16" s="123">
        <v>95000</v>
      </c>
      <c r="BS16" s="124">
        <f>IFERROR(BR16/BN16,"-")</f>
        <v>23750</v>
      </c>
      <c r="BT16" s="125"/>
      <c r="BU16" s="125"/>
      <c r="BV16" s="125">
        <v>1</v>
      </c>
      <c r="BW16" s="126">
        <v>6</v>
      </c>
      <c r="BX16" s="127">
        <f>IF(P16=0,"",IF(BW16=0,"",(BW16/P16)))</f>
        <v>0.42857142857143</v>
      </c>
      <c r="BY16" s="128">
        <v>2</v>
      </c>
      <c r="BZ16" s="129">
        <f>IFERROR(BY16/BW16,"-")</f>
        <v>0.33333333333333</v>
      </c>
      <c r="CA16" s="130">
        <v>604000</v>
      </c>
      <c r="CB16" s="131">
        <f>IFERROR(CA16/BW16,"-")</f>
        <v>100666.66666667</v>
      </c>
      <c r="CC16" s="132"/>
      <c r="CD16" s="132"/>
      <c r="CE16" s="132">
        <v>2</v>
      </c>
      <c r="CF16" s="133">
        <v>4</v>
      </c>
      <c r="CG16" s="134">
        <f>IF(P16=0,"",IF(CF16=0,"",(CF16/P16)))</f>
        <v>0.28571428571429</v>
      </c>
      <c r="CH16" s="135">
        <v>3</v>
      </c>
      <c r="CI16" s="136">
        <f>IFERROR(CH16/CF16,"-")</f>
        <v>0.75</v>
      </c>
      <c r="CJ16" s="137">
        <v>2920129</v>
      </c>
      <c r="CK16" s="138">
        <f>IFERROR(CJ16/CF16,"-")</f>
        <v>730032.25</v>
      </c>
      <c r="CL16" s="139"/>
      <c r="CM16" s="139"/>
      <c r="CN16" s="139">
        <v>3</v>
      </c>
      <c r="CO16" s="140">
        <v>6</v>
      </c>
      <c r="CP16" s="141">
        <v>3569129</v>
      </c>
      <c r="CQ16" s="141">
        <v>1875129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0.78</v>
      </c>
      <c r="B17" s="203" t="s">
        <v>96</v>
      </c>
      <c r="C17" s="203"/>
      <c r="D17" s="203" t="s">
        <v>69</v>
      </c>
      <c r="E17" s="203" t="s">
        <v>70</v>
      </c>
      <c r="F17" s="203" t="s">
        <v>64</v>
      </c>
      <c r="G17" s="203" t="s">
        <v>97</v>
      </c>
      <c r="H17" s="90" t="s">
        <v>98</v>
      </c>
      <c r="I17" s="204" t="s">
        <v>99</v>
      </c>
      <c r="J17" s="188">
        <v>150000</v>
      </c>
      <c r="K17" s="81">
        <v>16</v>
      </c>
      <c r="L17" s="81">
        <v>0</v>
      </c>
      <c r="M17" s="81">
        <v>74</v>
      </c>
      <c r="N17" s="91">
        <v>8</v>
      </c>
      <c r="O17" s="92">
        <v>0</v>
      </c>
      <c r="P17" s="93">
        <f>N17+O17</f>
        <v>8</v>
      </c>
      <c r="Q17" s="82">
        <f>IFERROR(P17/M17,"-")</f>
        <v>0.10810810810811</v>
      </c>
      <c r="R17" s="81">
        <v>1</v>
      </c>
      <c r="S17" s="81">
        <v>4</v>
      </c>
      <c r="T17" s="82">
        <f>IFERROR(S17/(O17+P17),"-")</f>
        <v>0.5</v>
      </c>
      <c r="U17" s="182">
        <f>IFERROR(J17/SUM(P17:P18),"-")</f>
        <v>8333.3333333333</v>
      </c>
      <c r="V17" s="84">
        <v>2</v>
      </c>
      <c r="W17" s="82">
        <f>IF(P17=0,"-",V17/P17)</f>
        <v>0.25</v>
      </c>
      <c r="X17" s="186">
        <v>18000</v>
      </c>
      <c r="Y17" s="187">
        <f>IFERROR(X17/P17,"-")</f>
        <v>2250</v>
      </c>
      <c r="Z17" s="187">
        <f>IFERROR(X17/V17,"-")</f>
        <v>9000</v>
      </c>
      <c r="AA17" s="188">
        <f>SUM(X17:X18)-SUM(J17:J18)</f>
        <v>-33000</v>
      </c>
      <c r="AB17" s="85">
        <f>SUM(X17:X18)/SUM(J17:J18)</f>
        <v>0.78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2</v>
      </c>
      <c r="BF17" s="113">
        <f>IF(P17=0,"",IF(BE17=0,"",(BE17/P17)))</f>
        <v>0.25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4</v>
      </c>
      <c r="BO17" s="120">
        <f>IF(P17=0,"",IF(BN17=0,"",(BN17/P17)))</f>
        <v>0.5</v>
      </c>
      <c r="BP17" s="121">
        <v>1</v>
      </c>
      <c r="BQ17" s="122">
        <f>IFERROR(BP17/BN17,"-")</f>
        <v>0.25</v>
      </c>
      <c r="BR17" s="123">
        <v>15000</v>
      </c>
      <c r="BS17" s="124">
        <f>IFERROR(BR17/BN17,"-")</f>
        <v>3750</v>
      </c>
      <c r="BT17" s="125"/>
      <c r="BU17" s="125">
        <v>1</v>
      </c>
      <c r="BV17" s="125"/>
      <c r="BW17" s="126">
        <v>1</v>
      </c>
      <c r="BX17" s="127">
        <f>IF(P17=0,"",IF(BW17=0,"",(BW17/P17)))</f>
        <v>0.125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0.125</v>
      </c>
      <c r="CH17" s="135">
        <v>1</v>
      </c>
      <c r="CI17" s="136">
        <f>IFERROR(CH17/CF17,"-")</f>
        <v>1</v>
      </c>
      <c r="CJ17" s="137">
        <v>3000</v>
      </c>
      <c r="CK17" s="138">
        <f>IFERROR(CJ17/CF17,"-")</f>
        <v>3000</v>
      </c>
      <c r="CL17" s="139">
        <v>1</v>
      </c>
      <c r="CM17" s="139"/>
      <c r="CN17" s="139"/>
      <c r="CO17" s="140">
        <v>2</v>
      </c>
      <c r="CP17" s="141">
        <v>18000</v>
      </c>
      <c r="CQ17" s="141">
        <v>15000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100</v>
      </c>
      <c r="C18" s="203"/>
      <c r="D18" s="203" t="s">
        <v>69</v>
      </c>
      <c r="E18" s="203" t="s">
        <v>70</v>
      </c>
      <c r="F18" s="203" t="s">
        <v>82</v>
      </c>
      <c r="G18" s="203"/>
      <c r="H18" s="90"/>
      <c r="I18" s="90"/>
      <c r="J18" s="188"/>
      <c r="K18" s="81">
        <v>39</v>
      </c>
      <c r="L18" s="81">
        <v>28</v>
      </c>
      <c r="M18" s="81">
        <v>16</v>
      </c>
      <c r="N18" s="91">
        <v>10</v>
      </c>
      <c r="O18" s="92">
        <v>0</v>
      </c>
      <c r="P18" s="93">
        <f>N18+O18</f>
        <v>10</v>
      </c>
      <c r="Q18" s="82">
        <f>IFERROR(P18/M18,"-")</f>
        <v>0.625</v>
      </c>
      <c r="R18" s="81">
        <v>1</v>
      </c>
      <c r="S18" s="81">
        <v>1</v>
      </c>
      <c r="T18" s="82">
        <f>IFERROR(S18/(O18+P18),"-")</f>
        <v>0.1</v>
      </c>
      <c r="U18" s="182"/>
      <c r="V18" s="84">
        <v>3</v>
      </c>
      <c r="W18" s="82">
        <f>IF(P18=0,"-",V18/P18)</f>
        <v>0.3</v>
      </c>
      <c r="X18" s="186">
        <v>99000</v>
      </c>
      <c r="Y18" s="187">
        <f>IFERROR(X18/P18,"-")</f>
        <v>9900</v>
      </c>
      <c r="Z18" s="187">
        <f>IFERROR(X18/V18,"-")</f>
        <v>33000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3</v>
      </c>
      <c r="BO18" s="120">
        <f>IF(P18=0,"",IF(BN18=0,"",(BN18/P18)))</f>
        <v>0.3</v>
      </c>
      <c r="BP18" s="121">
        <v>2</v>
      </c>
      <c r="BQ18" s="122">
        <f>IFERROR(BP18/BN18,"-")</f>
        <v>0.66666666666667</v>
      </c>
      <c r="BR18" s="123">
        <v>93000</v>
      </c>
      <c r="BS18" s="124">
        <f>IFERROR(BR18/BN18,"-")</f>
        <v>31000</v>
      </c>
      <c r="BT18" s="125">
        <v>1</v>
      </c>
      <c r="BU18" s="125"/>
      <c r="BV18" s="125">
        <v>1</v>
      </c>
      <c r="BW18" s="126">
        <v>6</v>
      </c>
      <c r="BX18" s="127">
        <f>IF(P18=0,"",IF(BW18=0,"",(BW18/P18)))</f>
        <v>0.6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0.1</v>
      </c>
      <c r="CH18" s="135">
        <v>1</v>
      </c>
      <c r="CI18" s="136">
        <f>IFERROR(CH18/CF18,"-")</f>
        <v>1</v>
      </c>
      <c r="CJ18" s="137">
        <v>6000</v>
      </c>
      <c r="CK18" s="138">
        <f>IFERROR(CJ18/CF18,"-")</f>
        <v>6000</v>
      </c>
      <c r="CL18" s="139"/>
      <c r="CM18" s="139">
        <v>1</v>
      </c>
      <c r="CN18" s="139"/>
      <c r="CO18" s="140">
        <v>3</v>
      </c>
      <c r="CP18" s="141">
        <v>99000</v>
      </c>
      <c r="CQ18" s="141">
        <v>88000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0.22</v>
      </c>
      <c r="B19" s="203" t="s">
        <v>101</v>
      </c>
      <c r="C19" s="203"/>
      <c r="D19" s="203" t="s">
        <v>102</v>
      </c>
      <c r="E19" s="203" t="s">
        <v>103</v>
      </c>
      <c r="F19" s="203" t="s">
        <v>64</v>
      </c>
      <c r="G19" s="203" t="s">
        <v>97</v>
      </c>
      <c r="H19" s="90" t="s">
        <v>98</v>
      </c>
      <c r="I19" s="90" t="s">
        <v>104</v>
      </c>
      <c r="J19" s="188">
        <v>150000</v>
      </c>
      <c r="K19" s="81">
        <v>10</v>
      </c>
      <c r="L19" s="81">
        <v>0</v>
      </c>
      <c r="M19" s="81">
        <v>90</v>
      </c>
      <c r="N19" s="91">
        <v>3</v>
      </c>
      <c r="O19" s="92">
        <v>1</v>
      </c>
      <c r="P19" s="93">
        <f>N19+O19</f>
        <v>4</v>
      </c>
      <c r="Q19" s="82">
        <f>IFERROR(P19/M19,"-")</f>
        <v>0.044444444444444</v>
      </c>
      <c r="R19" s="81">
        <v>0</v>
      </c>
      <c r="S19" s="81">
        <v>1</v>
      </c>
      <c r="T19" s="82">
        <f>IFERROR(S19/(O19+P19),"-")</f>
        <v>0.2</v>
      </c>
      <c r="U19" s="182">
        <f>IFERROR(J19/SUM(P19:P20),"-")</f>
        <v>16666.666666667</v>
      </c>
      <c r="V19" s="84">
        <v>1</v>
      </c>
      <c r="W19" s="82">
        <f>IF(P19=0,"-",V19/P19)</f>
        <v>0.25</v>
      </c>
      <c r="X19" s="186">
        <v>33000</v>
      </c>
      <c r="Y19" s="187">
        <f>IFERROR(X19/P19,"-")</f>
        <v>8250</v>
      </c>
      <c r="Z19" s="187">
        <f>IFERROR(X19/V19,"-")</f>
        <v>33000</v>
      </c>
      <c r="AA19" s="188">
        <f>SUM(X19:X20)-SUM(J19:J20)</f>
        <v>-117000</v>
      </c>
      <c r="AB19" s="85">
        <f>SUM(X19:X20)/SUM(J19:J20)</f>
        <v>0.22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0.25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2</v>
      </c>
      <c r="BO19" s="120">
        <f>IF(P19=0,"",IF(BN19=0,"",(BN19/P19)))</f>
        <v>0.5</v>
      </c>
      <c r="BP19" s="121">
        <v>1</v>
      </c>
      <c r="BQ19" s="122">
        <f>IFERROR(BP19/BN19,"-")</f>
        <v>0.5</v>
      </c>
      <c r="BR19" s="123">
        <v>33000</v>
      </c>
      <c r="BS19" s="124">
        <f>IFERROR(BR19/BN19,"-")</f>
        <v>16500</v>
      </c>
      <c r="BT19" s="125"/>
      <c r="BU19" s="125"/>
      <c r="BV19" s="125">
        <v>1</v>
      </c>
      <c r="BW19" s="126">
        <v>1</v>
      </c>
      <c r="BX19" s="127">
        <f>IF(P19=0,"",IF(BW19=0,"",(BW19/P19)))</f>
        <v>0.25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33000</v>
      </c>
      <c r="CQ19" s="141">
        <v>33000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105</v>
      </c>
      <c r="C20" s="203"/>
      <c r="D20" s="203" t="s">
        <v>102</v>
      </c>
      <c r="E20" s="203" t="s">
        <v>103</v>
      </c>
      <c r="F20" s="203" t="s">
        <v>82</v>
      </c>
      <c r="G20" s="203"/>
      <c r="H20" s="90"/>
      <c r="I20" s="90"/>
      <c r="J20" s="188"/>
      <c r="K20" s="81">
        <v>56</v>
      </c>
      <c r="L20" s="81">
        <v>25</v>
      </c>
      <c r="M20" s="81">
        <v>3</v>
      </c>
      <c r="N20" s="91">
        <v>5</v>
      </c>
      <c r="O20" s="92">
        <v>0</v>
      </c>
      <c r="P20" s="93">
        <f>N20+O20</f>
        <v>5</v>
      </c>
      <c r="Q20" s="82">
        <f>IFERROR(P20/M20,"-")</f>
        <v>1.6666666666667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0.4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0.2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2</v>
      </c>
      <c r="BX20" s="127">
        <f>IF(P20=0,"",IF(BW20=0,"",(BW20/P20)))</f>
        <v>0.4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8.9266666666667</v>
      </c>
      <c r="B21" s="203" t="s">
        <v>106</v>
      </c>
      <c r="C21" s="203"/>
      <c r="D21" s="203" t="s">
        <v>77</v>
      </c>
      <c r="E21" s="203" t="s">
        <v>78</v>
      </c>
      <c r="F21" s="203" t="s">
        <v>64</v>
      </c>
      <c r="G21" s="203" t="s">
        <v>107</v>
      </c>
      <c r="H21" s="90" t="s">
        <v>108</v>
      </c>
      <c r="I21" s="205" t="s">
        <v>79</v>
      </c>
      <c r="J21" s="188">
        <v>150000</v>
      </c>
      <c r="K21" s="81">
        <v>28</v>
      </c>
      <c r="L21" s="81">
        <v>0</v>
      </c>
      <c r="M21" s="81">
        <v>94</v>
      </c>
      <c r="N21" s="91">
        <v>10</v>
      </c>
      <c r="O21" s="92">
        <v>0</v>
      </c>
      <c r="P21" s="93">
        <f>N21+O21</f>
        <v>10</v>
      </c>
      <c r="Q21" s="82">
        <f>IFERROR(P21/M21,"-")</f>
        <v>0.1063829787234</v>
      </c>
      <c r="R21" s="81">
        <v>3</v>
      </c>
      <c r="S21" s="81">
        <v>3</v>
      </c>
      <c r="T21" s="82">
        <f>IFERROR(S21/(O21+P21),"-")</f>
        <v>0.3</v>
      </c>
      <c r="U21" s="182">
        <f>IFERROR(J21/SUM(P21:P22),"-")</f>
        <v>10714.285714286</v>
      </c>
      <c r="V21" s="84">
        <v>4</v>
      </c>
      <c r="W21" s="82">
        <f>IF(P21=0,"-",V21/P21)</f>
        <v>0.4</v>
      </c>
      <c r="X21" s="186">
        <v>933000</v>
      </c>
      <c r="Y21" s="187">
        <f>IFERROR(X21/P21,"-")</f>
        <v>93300</v>
      </c>
      <c r="Z21" s="187">
        <f>IFERROR(X21/V21,"-")</f>
        <v>233250</v>
      </c>
      <c r="AA21" s="188">
        <f>SUM(X21:X22)-SUM(J21:J22)</f>
        <v>1189000</v>
      </c>
      <c r="AB21" s="85">
        <f>SUM(X21:X22)/SUM(J21:J22)</f>
        <v>8.9266666666667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2</v>
      </c>
      <c r="AW21" s="107">
        <f>IF(P21=0,"",IF(AV21=0,"",(AV21/P21)))</f>
        <v>0.2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1</v>
      </c>
      <c r="BF21" s="113">
        <f>IF(P21=0,"",IF(BE21=0,"",(BE21/P21)))</f>
        <v>0.1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3</v>
      </c>
      <c r="BO21" s="120">
        <f>IF(P21=0,"",IF(BN21=0,"",(BN21/P21)))</f>
        <v>0.3</v>
      </c>
      <c r="BP21" s="121">
        <v>2</v>
      </c>
      <c r="BQ21" s="122">
        <f>IFERROR(BP21/BN21,"-")</f>
        <v>0.66666666666667</v>
      </c>
      <c r="BR21" s="123">
        <v>10000</v>
      </c>
      <c r="BS21" s="124">
        <f>IFERROR(BR21/BN21,"-")</f>
        <v>3333.3333333333</v>
      </c>
      <c r="BT21" s="125">
        <v>2</v>
      </c>
      <c r="BU21" s="125"/>
      <c r="BV21" s="125"/>
      <c r="BW21" s="126">
        <v>4</v>
      </c>
      <c r="BX21" s="127">
        <f>IF(P21=0,"",IF(BW21=0,"",(BW21/P21)))</f>
        <v>0.4</v>
      </c>
      <c r="BY21" s="128">
        <v>2</v>
      </c>
      <c r="BZ21" s="129">
        <f>IFERROR(BY21/BW21,"-")</f>
        <v>0.5</v>
      </c>
      <c r="CA21" s="130">
        <v>923000</v>
      </c>
      <c r="CB21" s="131">
        <f>IFERROR(CA21/BW21,"-")</f>
        <v>230750</v>
      </c>
      <c r="CC21" s="132">
        <v>1</v>
      </c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4</v>
      </c>
      <c r="CP21" s="141">
        <v>933000</v>
      </c>
      <c r="CQ21" s="141">
        <v>920000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/>
      <c r="B22" s="203" t="s">
        <v>109</v>
      </c>
      <c r="C22" s="203"/>
      <c r="D22" s="203" t="s">
        <v>77</v>
      </c>
      <c r="E22" s="203" t="s">
        <v>78</v>
      </c>
      <c r="F22" s="203" t="s">
        <v>82</v>
      </c>
      <c r="G22" s="203"/>
      <c r="H22" s="90"/>
      <c r="I22" s="90"/>
      <c r="J22" s="188"/>
      <c r="K22" s="81">
        <v>62</v>
      </c>
      <c r="L22" s="81">
        <v>34</v>
      </c>
      <c r="M22" s="81">
        <v>20</v>
      </c>
      <c r="N22" s="91">
        <v>4</v>
      </c>
      <c r="O22" s="92">
        <v>0</v>
      </c>
      <c r="P22" s="93">
        <f>N22+O22</f>
        <v>4</v>
      </c>
      <c r="Q22" s="82">
        <f>IFERROR(P22/M22,"-")</f>
        <v>0.2</v>
      </c>
      <c r="R22" s="81">
        <v>2</v>
      </c>
      <c r="S22" s="81">
        <v>1</v>
      </c>
      <c r="T22" s="82">
        <f>IFERROR(S22/(O22+P22),"-")</f>
        <v>0.25</v>
      </c>
      <c r="U22" s="182"/>
      <c r="V22" s="84">
        <v>2</v>
      </c>
      <c r="W22" s="82">
        <f>IF(P22=0,"-",V22/P22)</f>
        <v>0.5</v>
      </c>
      <c r="X22" s="186">
        <v>406000</v>
      </c>
      <c r="Y22" s="187">
        <f>IFERROR(X22/P22,"-")</f>
        <v>101500</v>
      </c>
      <c r="Z22" s="187">
        <f>IFERROR(X22/V22,"-")</f>
        <v>203000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0.25</v>
      </c>
      <c r="BP22" s="121">
        <v>1</v>
      </c>
      <c r="BQ22" s="122">
        <f>IFERROR(BP22/BN22,"-")</f>
        <v>1</v>
      </c>
      <c r="BR22" s="123">
        <v>327000</v>
      </c>
      <c r="BS22" s="124">
        <f>IFERROR(BR22/BN22,"-")</f>
        <v>327000</v>
      </c>
      <c r="BT22" s="125"/>
      <c r="BU22" s="125"/>
      <c r="BV22" s="125">
        <v>1</v>
      </c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>
        <v>2</v>
      </c>
      <c r="CG22" s="134">
        <f>IF(P22=0,"",IF(CF22=0,"",(CF22/P22)))</f>
        <v>0.5</v>
      </c>
      <c r="CH22" s="135">
        <v>1</v>
      </c>
      <c r="CI22" s="136">
        <f>IFERROR(CH22/CF22,"-")</f>
        <v>0.5</v>
      </c>
      <c r="CJ22" s="137">
        <v>79000</v>
      </c>
      <c r="CK22" s="138">
        <f>IFERROR(CJ22/CF22,"-")</f>
        <v>39500</v>
      </c>
      <c r="CL22" s="139"/>
      <c r="CM22" s="139"/>
      <c r="CN22" s="139">
        <v>1</v>
      </c>
      <c r="CO22" s="140">
        <v>2</v>
      </c>
      <c r="CP22" s="141">
        <v>406000</v>
      </c>
      <c r="CQ22" s="141">
        <v>327000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>
        <f>AB23</f>
        <v>0.015384615384615</v>
      </c>
      <c r="B23" s="203" t="s">
        <v>110</v>
      </c>
      <c r="C23" s="203"/>
      <c r="D23" s="203" t="s">
        <v>111</v>
      </c>
      <c r="E23" s="203" t="s">
        <v>112</v>
      </c>
      <c r="F23" s="203" t="s">
        <v>64</v>
      </c>
      <c r="G23" s="203" t="s">
        <v>113</v>
      </c>
      <c r="H23" s="90" t="s">
        <v>114</v>
      </c>
      <c r="I23" s="204" t="s">
        <v>75</v>
      </c>
      <c r="J23" s="188">
        <v>65000</v>
      </c>
      <c r="K23" s="81">
        <v>10</v>
      </c>
      <c r="L23" s="81">
        <v>0</v>
      </c>
      <c r="M23" s="81">
        <v>39</v>
      </c>
      <c r="N23" s="91">
        <v>3</v>
      </c>
      <c r="O23" s="92">
        <v>0</v>
      </c>
      <c r="P23" s="93">
        <f>N23+O23</f>
        <v>3</v>
      </c>
      <c r="Q23" s="82">
        <f>IFERROR(P23/M23,"-")</f>
        <v>0.076923076923077</v>
      </c>
      <c r="R23" s="81">
        <v>0</v>
      </c>
      <c r="S23" s="81">
        <v>1</v>
      </c>
      <c r="T23" s="82">
        <f>IFERROR(S23/(O23+P23),"-")</f>
        <v>0.33333333333333</v>
      </c>
      <c r="U23" s="182">
        <f>IFERROR(J23/SUM(P23:P24),"-")</f>
        <v>13000</v>
      </c>
      <c r="V23" s="84">
        <v>1</v>
      </c>
      <c r="W23" s="82">
        <f>IF(P23=0,"-",V23/P23)</f>
        <v>0.33333333333333</v>
      </c>
      <c r="X23" s="186">
        <v>1000</v>
      </c>
      <c r="Y23" s="187">
        <f>IFERROR(X23/P23,"-")</f>
        <v>333.33333333333</v>
      </c>
      <c r="Z23" s="187">
        <f>IFERROR(X23/V23,"-")</f>
        <v>1000</v>
      </c>
      <c r="AA23" s="188">
        <f>SUM(X23:X24)-SUM(J23:J24)</f>
        <v>-64000</v>
      </c>
      <c r="AB23" s="85">
        <f>SUM(X23:X24)/SUM(J23:J24)</f>
        <v>0.015384615384615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0.33333333333333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0.33333333333333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0.33333333333333</v>
      </c>
      <c r="BY23" s="128">
        <v>1</v>
      </c>
      <c r="BZ23" s="129">
        <f>IFERROR(BY23/BW23,"-")</f>
        <v>1</v>
      </c>
      <c r="CA23" s="130">
        <v>1000</v>
      </c>
      <c r="CB23" s="131">
        <f>IFERROR(CA23/BW23,"-")</f>
        <v>1000</v>
      </c>
      <c r="CC23" s="132">
        <v>1</v>
      </c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1000</v>
      </c>
      <c r="CQ23" s="141">
        <v>1000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115</v>
      </c>
      <c r="C24" s="203"/>
      <c r="D24" s="203" t="s">
        <v>111</v>
      </c>
      <c r="E24" s="203" t="s">
        <v>112</v>
      </c>
      <c r="F24" s="203" t="s">
        <v>82</v>
      </c>
      <c r="G24" s="203"/>
      <c r="H24" s="90"/>
      <c r="I24" s="90"/>
      <c r="J24" s="188"/>
      <c r="K24" s="81">
        <v>13</v>
      </c>
      <c r="L24" s="81">
        <v>12</v>
      </c>
      <c r="M24" s="81">
        <v>5</v>
      </c>
      <c r="N24" s="91">
        <v>2</v>
      </c>
      <c r="O24" s="92">
        <v>0</v>
      </c>
      <c r="P24" s="93">
        <f>N24+O24</f>
        <v>2</v>
      </c>
      <c r="Q24" s="82">
        <f>IFERROR(P24/M24,"-")</f>
        <v>0.4</v>
      </c>
      <c r="R24" s="81">
        <v>0</v>
      </c>
      <c r="S24" s="81">
        <v>1</v>
      </c>
      <c r="T24" s="82">
        <f>IFERROR(S24/(O24+P24),"-")</f>
        <v>0.5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2.3538461538462</v>
      </c>
      <c r="B25" s="203" t="s">
        <v>116</v>
      </c>
      <c r="C25" s="203"/>
      <c r="D25" s="203" t="s">
        <v>117</v>
      </c>
      <c r="E25" s="203" t="s">
        <v>63</v>
      </c>
      <c r="F25" s="203" t="s">
        <v>64</v>
      </c>
      <c r="G25" s="203" t="s">
        <v>113</v>
      </c>
      <c r="H25" s="90" t="s">
        <v>114</v>
      </c>
      <c r="I25" s="205" t="s">
        <v>71</v>
      </c>
      <c r="J25" s="188">
        <v>65000</v>
      </c>
      <c r="K25" s="81">
        <v>10</v>
      </c>
      <c r="L25" s="81">
        <v>0</v>
      </c>
      <c r="M25" s="81">
        <v>46</v>
      </c>
      <c r="N25" s="91">
        <v>5</v>
      </c>
      <c r="O25" s="92">
        <v>0</v>
      </c>
      <c r="P25" s="93">
        <f>N25+O25</f>
        <v>5</v>
      </c>
      <c r="Q25" s="82">
        <f>IFERROR(P25/M25,"-")</f>
        <v>0.10869565217391</v>
      </c>
      <c r="R25" s="81">
        <v>1</v>
      </c>
      <c r="S25" s="81">
        <v>1</v>
      </c>
      <c r="T25" s="82">
        <f>IFERROR(S25/(O25+P25),"-")</f>
        <v>0.2</v>
      </c>
      <c r="U25" s="182">
        <f>IFERROR(J25/SUM(P25:P26),"-")</f>
        <v>6500</v>
      </c>
      <c r="V25" s="84">
        <v>1</v>
      </c>
      <c r="W25" s="82">
        <f>IF(P25=0,"-",V25/P25)</f>
        <v>0.2</v>
      </c>
      <c r="X25" s="186">
        <v>10000</v>
      </c>
      <c r="Y25" s="187">
        <f>IFERROR(X25/P25,"-")</f>
        <v>2000</v>
      </c>
      <c r="Z25" s="187">
        <f>IFERROR(X25/V25,"-")</f>
        <v>10000</v>
      </c>
      <c r="AA25" s="188">
        <f>SUM(X25:X26)-SUM(J25:J26)</f>
        <v>88000</v>
      </c>
      <c r="AB25" s="85">
        <f>SUM(X25:X26)/SUM(J25:J26)</f>
        <v>2.3538461538462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4</v>
      </c>
      <c r="BO25" s="120">
        <f>IF(P25=0,"",IF(BN25=0,"",(BN25/P25)))</f>
        <v>0.8</v>
      </c>
      <c r="BP25" s="121">
        <v>1</v>
      </c>
      <c r="BQ25" s="122">
        <f>IFERROR(BP25/BN25,"-")</f>
        <v>0.25</v>
      </c>
      <c r="BR25" s="123">
        <v>10000</v>
      </c>
      <c r="BS25" s="124">
        <f>IFERROR(BR25/BN25,"-")</f>
        <v>2500</v>
      </c>
      <c r="BT25" s="125">
        <v>1</v>
      </c>
      <c r="BU25" s="125"/>
      <c r="BV25" s="125"/>
      <c r="BW25" s="126">
        <v>1</v>
      </c>
      <c r="BX25" s="127">
        <f>IF(P25=0,"",IF(BW25=0,"",(BW25/P25)))</f>
        <v>0.2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10000</v>
      </c>
      <c r="CQ25" s="141">
        <v>10000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118</v>
      </c>
      <c r="C26" s="203"/>
      <c r="D26" s="203" t="s">
        <v>117</v>
      </c>
      <c r="E26" s="203" t="s">
        <v>63</v>
      </c>
      <c r="F26" s="203" t="s">
        <v>82</v>
      </c>
      <c r="G26" s="203"/>
      <c r="H26" s="90"/>
      <c r="I26" s="90"/>
      <c r="J26" s="188"/>
      <c r="K26" s="81">
        <v>17</v>
      </c>
      <c r="L26" s="81">
        <v>16</v>
      </c>
      <c r="M26" s="81">
        <v>11</v>
      </c>
      <c r="N26" s="91">
        <v>5</v>
      </c>
      <c r="O26" s="92">
        <v>0</v>
      </c>
      <c r="P26" s="93">
        <f>N26+O26</f>
        <v>5</v>
      </c>
      <c r="Q26" s="82">
        <f>IFERROR(P26/M26,"-")</f>
        <v>0.45454545454545</v>
      </c>
      <c r="R26" s="81">
        <v>1</v>
      </c>
      <c r="S26" s="81">
        <v>2</v>
      </c>
      <c r="T26" s="82">
        <f>IFERROR(S26/(O26+P26),"-")</f>
        <v>0.4</v>
      </c>
      <c r="U26" s="182"/>
      <c r="V26" s="84">
        <v>3</v>
      </c>
      <c r="W26" s="82">
        <f>IF(P26=0,"-",V26/P26)</f>
        <v>0.6</v>
      </c>
      <c r="X26" s="186">
        <v>143000</v>
      </c>
      <c r="Y26" s="187">
        <f>IFERROR(X26/P26,"-")</f>
        <v>28600</v>
      </c>
      <c r="Z26" s="187">
        <f>IFERROR(X26/V26,"-")</f>
        <v>47666.666666667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0.2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1</v>
      </c>
      <c r="BO26" s="120">
        <f>IF(P26=0,"",IF(BN26=0,"",(BN26/P26)))</f>
        <v>0.2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3</v>
      </c>
      <c r="BX26" s="127">
        <f>IF(P26=0,"",IF(BW26=0,"",(BW26/P26)))</f>
        <v>0.6</v>
      </c>
      <c r="BY26" s="128">
        <v>3</v>
      </c>
      <c r="BZ26" s="129">
        <f>IFERROR(BY26/BW26,"-")</f>
        <v>1</v>
      </c>
      <c r="CA26" s="130">
        <v>143000</v>
      </c>
      <c r="CB26" s="131">
        <f>IFERROR(CA26/BW26,"-")</f>
        <v>47666.666666667</v>
      </c>
      <c r="CC26" s="132"/>
      <c r="CD26" s="132">
        <v>2</v>
      </c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3</v>
      </c>
      <c r="CP26" s="141">
        <v>143000</v>
      </c>
      <c r="CQ26" s="141">
        <v>116000</v>
      </c>
      <c r="CR26" s="141"/>
      <c r="CS26" s="142" t="str">
        <f>IF(AND(CQ26=0,CR26=0),"",IF(AND(CQ26&lt;=100000,CR26&lt;=100000),"",IF(CQ26/CP26&gt;0.7,"男高",IF(CR26/CP26&gt;0.7,"女高",""))))</f>
        <v>男高</v>
      </c>
    </row>
    <row r="27" spans="1:98">
      <c r="A27" s="80" t="str">
        <f>AB27</f>
        <v>0</v>
      </c>
      <c r="B27" s="203" t="s">
        <v>119</v>
      </c>
      <c r="C27" s="203"/>
      <c r="D27" s="203"/>
      <c r="E27" s="203"/>
      <c r="F27" s="203" t="s">
        <v>64</v>
      </c>
      <c r="G27" s="203" t="s">
        <v>120</v>
      </c>
      <c r="H27" s="90" t="s">
        <v>121</v>
      </c>
      <c r="I27" s="205" t="s">
        <v>122</v>
      </c>
      <c r="J27" s="188">
        <v>0</v>
      </c>
      <c r="K27" s="81">
        <v>3</v>
      </c>
      <c r="L27" s="81">
        <v>0</v>
      </c>
      <c r="M27" s="81">
        <v>32</v>
      </c>
      <c r="N27" s="91">
        <v>1</v>
      </c>
      <c r="O27" s="92">
        <v>0</v>
      </c>
      <c r="P27" s="93">
        <f>N27+O27</f>
        <v>1</v>
      </c>
      <c r="Q27" s="82">
        <f>IFERROR(P27/M27,"-")</f>
        <v>0.03125</v>
      </c>
      <c r="R27" s="81">
        <v>0</v>
      </c>
      <c r="S27" s="81">
        <v>1</v>
      </c>
      <c r="T27" s="82">
        <f>IFERROR(S27/(O27+P27),"-")</f>
        <v>1</v>
      </c>
      <c r="U27" s="182">
        <f>IFERROR(J27/SUM(P27:P28),"-")</f>
        <v>0</v>
      </c>
      <c r="V27" s="84">
        <v>1</v>
      </c>
      <c r="W27" s="82">
        <f>IF(P27=0,"-",V27/P27)</f>
        <v>1</v>
      </c>
      <c r="X27" s="186">
        <v>1000</v>
      </c>
      <c r="Y27" s="187">
        <f>IFERROR(X27/P27,"-")</f>
        <v>1000</v>
      </c>
      <c r="Z27" s="187">
        <f>IFERROR(X27/V27,"-")</f>
        <v>1000</v>
      </c>
      <c r="AA27" s="188">
        <f>SUM(X27:X28)-SUM(J27:J28)</f>
        <v>1000</v>
      </c>
      <c r="AB27" s="85" t="str">
        <f>SUM(X27:X28)/SUM(J27:J28)</f>
        <v>0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1</v>
      </c>
      <c r="AN27" s="101">
        <f>IF(P27=0,"",IF(AM27=0,"",(AM27/P27)))</f>
        <v>1</v>
      </c>
      <c r="AO27" s="100">
        <v>1</v>
      </c>
      <c r="AP27" s="102">
        <f>IFERROR(AP27/AM27,"-")</f>
        <v>0</v>
      </c>
      <c r="AQ27" s="103">
        <v>1000</v>
      </c>
      <c r="AR27" s="104">
        <f>IFERROR(AQ27/AM27,"-")</f>
        <v>1000</v>
      </c>
      <c r="AS27" s="105">
        <v>1</v>
      </c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1000</v>
      </c>
      <c r="CQ27" s="141">
        <v>1000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123</v>
      </c>
      <c r="C28" s="203"/>
      <c r="D28" s="203"/>
      <c r="E28" s="203"/>
      <c r="F28" s="203" t="s">
        <v>82</v>
      </c>
      <c r="G28" s="203"/>
      <c r="H28" s="90"/>
      <c r="I28" s="90"/>
      <c r="J28" s="188"/>
      <c r="K28" s="81">
        <v>4</v>
      </c>
      <c r="L28" s="81">
        <v>3</v>
      </c>
      <c r="M28" s="81">
        <v>0</v>
      </c>
      <c r="N28" s="91">
        <v>0</v>
      </c>
      <c r="O28" s="92">
        <v>0</v>
      </c>
      <c r="P28" s="93">
        <f>N28+O28</f>
        <v>0</v>
      </c>
      <c r="Q28" s="82" t="str">
        <f>IFERROR(P28/M28,"-")</f>
        <v>-</v>
      </c>
      <c r="R28" s="81">
        <v>0</v>
      </c>
      <c r="S28" s="81">
        <v>0</v>
      </c>
      <c r="T28" s="82" t="str">
        <f>IFERROR(S28/(O28+P28),"-")</f>
        <v>-</v>
      </c>
      <c r="U28" s="182"/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/>
      <c r="AB28" s="85"/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30"/>
      <c r="B29" s="87"/>
      <c r="C29" s="88"/>
      <c r="D29" s="88"/>
      <c r="E29" s="88"/>
      <c r="F29" s="89"/>
      <c r="G29" s="90"/>
      <c r="H29" s="90"/>
      <c r="I29" s="90"/>
      <c r="J29" s="192"/>
      <c r="K29" s="34"/>
      <c r="L29" s="34"/>
      <c r="M29" s="31"/>
      <c r="N29" s="23"/>
      <c r="O29" s="23"/>
      <c r="P29" s="23"/>
      <c r="Q29" s="33"/>
      <c r="R29" s="32"/>
      <c r="S29" s="23"/>
      <c r="T29" s="32"/>
      <c r="U29" s="183"/>
      <c r="V29" s="25"/>
      <c r="W29" s="25"/>
      <c r="X29" s="189"/>
      <c r="Y29" s="189"/>
      <c r="Z29" s="189"/>
      <c r="AA29" s="189"/>
      <c r="AB29" s="33"/>
      <c r="AC29" s="59"/>
      <c r="AD29" s="63"/>
      <c r="AE29" s="64"/>
      <c r="AF29" s="63"/>
      <c r="AG29" s="67"/>
      <c r="AH29" s="68"/>
      <c r="AI29" s="69"/>
      <c r="AJ29" s="70"/>
      <c r="AK29" s="70"/>
      <c r="AL29" s="70"/>
      <c r="AM29" s="63"/>
      <c r="AN29" s="64"/>
      <c r="AO29" s="63"/>
      <c r="AP29" s="67"/>
      <c r="AQ29" s="68"/>
      <c r="AR29" s="69"/>
      <c r="AS29" s="70"/>
      <c r="AT29" s="70"/>
      <c r="AU29" s="70"/>
      <c r="AV29" s="63"/>
      <c r="AW29" s="64"/>
      <c r="AX29" s="63"/>
      <c r="AY29" s="67"/>
      <c r="AZ29" s="68"/>
      <c r="BA29" s="69"/>
      <c r="BB29" s="70"/>
      <c r="BC29" s="70"/>
      <c r="BD29" s="70"/>
      <c r="BE29" s="63"/>
      <c r="BF29" s="64"/>
      <c r="BG29" s="63"/>
      <c r="BH29" s="67"/>
      <c r="BI29" s="68"/>
      <c r="BJ29" s="69"/>
      <c r="BK29" s="70"/>
      <c r="BL29" s="70"/>
      <c r="BM29" s="70"/>
      <c r="BN29" s="65"/>
      <c r="BO29" s="66"/>
      <c r="BP29" s="63"/>
      <c r="BQ29" s="67"/>
      <c r="BR29" s="68"/>
      <c r="BS29" s="69"/>
      <c r="BT29" s="70"/>
      <c r="BU29" s="70"/>
      <c r="BV29" s="70"/>
      <c r="BW29" s="65"/>
      <c r="BX29" s="66"/>
      <c r="BY29" s="63"/>
      <c r="BZ29" s="67"/>
      <c r="CA29" s="68"/>
      <c r="CB29" s="69"/>
      <c r="CC29" s="70"/>
      <c r="CD29" s="70"/>
      <c r="CE29" s="70"/>
      <c r="CF29" s="65"/>
      <c r="CG29" s="66"/>
      <c r="CH29" s="63"/>
      <c r="CI29" s="67"/>
      <c r="CJ29" s="68"/>
      <c r="CK29" s="69"/>
      <c r="CL29" s="70"/>
      <c r="CM29" s="70"/>
      <c r="CN29" s="70"/>
      <c r="CO29" s="71"/>
      <c r="CP29" s="68"/>
      <c r="CQ29" s="68"/>
      <c r="CR29" s="68"/>
      <c r="CS29" s="72"/>
    </row>
    <row r="30" spans="1:98">
      <c r="A30" s="30"/>
      <c r="B30" s="37"/>
      <c r="C30" s="21"/>
      <c r="D30" s="21"/>
      <c r="E30" s="21"/>
      <c r="F30" s="22"/>
      <c r="G30" s="36"/>
      <c r="H30" s="36"/>
      <c r="I30" s="75"/>
      <c r="J30" s="193"/>
      <c r="K30" s="34"/>
      <c r="L30" s="34"/>
      <c r="M30" s="31"/>
      <c r="N30" s="23"/>
      <c r="O30" s="23"/>
      <c r="P30" s="23"/>
      <c r="Q30" s="33"/>
      <c r="R30" s="32"/>
      <c r="S30" s="23"/>
      <c r="T30" s="32"/>
      <c r="U30" s="183"/>
      <c r="V30" s="25"/>
      <c r="W30" s="25"/>
      <c r="X30" s="189"/>
      <c r="Y30" s="189"/>
      <c r="Z30" s="189"/>
      <c r="AA30" s="189"/>
      <c r="AB30" s="33"/>
      <c r="AC30" s="61"/>
      <c r="AD30" s="63"/>
      <c r="AE30" s="64"/>
      <c r="AF30" s="63"/>
      <c r="AG30" s="67"/>
      <c r="AH30" s="68"/>
      <c r="AI30" s="69"/>
      <c r="AJ30" s="70"/>
      <c r="AK30" s="70"/>
      <c r="AL30" s="70"/>
      <c r="AM30" s="63"/>
      <c r="AN30" s="64"/>
      <c r="AO30" s="63"/>
      <c r="AP30" s="67"/>
      <c r="AQ30" s="68"/>
      <c r="AR30" s="69"/>
      <c r="AS30" s="70"/>
      <c r="AT30" s="70"/>
      <c r="AU30" s="70"/>
      <c r="AV30" s="63"/>
      <c r="AW30" s="64"/>
      <c r="AX30" s="63"/>
      <c r="AY30" s="67"/>
      <c r="AZ30" s="68"/>
      <c r="BA30" s="69"/>
      <c r="BB30" s="70"/>
      <c r="BC30" s="70"/>
      <c r="BD30" s="70"/>
      <c r="BE30" s="63"/>
      <c r="BF30" s="64"/>
      <c r="BG30" s="63"/>
      <c r="BH30" s="67"/>
      <c r="BI30" s="68"/>
      <c r="BJ30" s="69"/>
      <c r="BK30" s="70"/>
      <c r="BL30" s="70"/>
      <c r="BM30" s="70"/>
      <c r="BN30" s="65"/>
      <c r="BO30" s="66"/>
      <c r="BP30" s="63"/>
      <c r="BQ30" s="67"/>
      <c r="BR30" s="68"/>
      <c r="BS30" s="69"/>
      <c r="BT30" s="70"/>
      <c r="BU30" s="70"/>
      <c r="BV30" s="70"/>
      <c r="BW30" s="65"/>
      <c r="BX30" s="66"/>
      <c r="BY30" s="63"/>
      <c r="BZ30" s="67"/>
      <c r="CA30" s="68"/>
      <c r="CB30" s="69"/>
      <c r="CC30" s="70"/>
      <c r="CD30" s="70"/>
      <c r="CE30" s="70"/>
      <c r="CF30" s="65"/>
      <c r="CG30" s="66"/>
      <c r="CH30" s="63"/>
      <c r="CI30" s="67"/>
      <c r="CJ30" s="68"/>
      <c r="CK30" s="69"/>
      <c r="CL30" s="70"/>
      <c r="CM30" s="70"/>
      <c r="CN30" s="70"/>
      <c r="CO30" s="71"/>
      <c r="CP30" s="68"/>
      <c r="CQ30" s="68"/>
      <c r="CR30" s="68"/>
      <c r="CS30" s="72"/>
    </row>
    <row r="31" spans="1:98">
      <c r="A31" s="19">
        <f>AB31</f>
        <v>4.09933</v>
      </c>
      <c r="B31" s="39"/>
      <c r="C31" s="39"/>
      <c r="D31" s="39"/>
      <c r="E31" s="39"/>
      <c r="F31" s="39"/>
      <c r="G31" s="40" t="s">
        <v>124</v>
      </c>
      <c r="H31" s="40"/>
      <c r="I31" s="40"/>
      <c r="J31" s="190">
        <f>SUM(J6:J30)</f>
        <v>1300000</v>
      </c>
      <c r="K31" s="41">
        <f>SUM(K6:K30)</f>
        <v>585</v>
      </c>
      <c r="L31" s="41">
        <f>SUM(L6:L30)</f>
        <v>247</v>
      </c>
      <c r="M31" s="41">
        <f>SUM(M6:M30)</f>
        <v>1001</v>
      </c>
      <c r="N31" s="41">
        <f>SUM(N6:N30)</f>
        <v>101</v>
      </c>
      <c r="O31" s="41">
        <f>SUM(O6:O30)</f>
        <v>1</v>
      </c>
      <c r="P31" s="41">
        <f>SUM(P6:P30)</f>
        <v>102</v>
      </c>
      <c r="Q31" s="42">
        <f>IFERROR(P31/M31,"-")</f>
        <v>0.1018981018981</v>
      </c>
      <c r="R31" s="78">
        <f>SUM(R6:R30)</f>
        <v>14</v>
      </c>
      <c r="S31" s="78">
        <f>SUM(S6:S30)</f>
        <v>31</v>
      </c>
      <c r="T31" s="42">
        <f>IFERROR(R31/P31,"-")</f>
        <v>0.13725490196078</v>
      </c>
      <c r="U31" s="184">
        <f>IFERROR(J31/P31,"-")</f>
        <v>12745.098039216</v>
      </c>
      <c r="V31" s="44">
        <f>SUM(V6:V30)</f>
        <v>28</v>
      </c>
      <c r="W31" s="42">
        <f>IFERROR(V31/P31,"-")</f>
        <v>0.27450980392157</v>
      </c>
      <c r="X31" s="190">
        <f>SUM(X6:X30)</f>
        <v>5329129</v>
      </c>
      <c r="Y31" s="190">
        <f>IFERROR(X31/P31,"-")</f>
        <v>52246.362745098</v>
      </c>
      <c r="Z31" s="190">
        <f>IFERROR(X31/V31,"-")</f>
        <v>190326.03571429</v>
      </c>
      <c r="AA31" s="190">
        <f>X31-J31</f>
        <v>4029129</v>
      </c>
      <c r="AB31" s="47">
        <f>X31/J31</f>
        <v>4.09933</v>
      </c>
      <c r="AC31" s="60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125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1.7594594594595</v>
      </c>
      <c r="B6" s="203" t="s">
        <v>126</v>
      </c>
      <c r="C6" s="203" t="s">
        <v>127</v>
      </c>
      <c r="D6" s="203" t="s">
        <v>128</v>
      </c>
      <c r="E6" s="203" t="s">
        <v>129</v>
      </c>
      <c r="F6" s="203" t="s">
        <v>64</v>
      </c>
      <c r="G6" s="203" t="s">
        <v>130</v>
      </c>
      <c r="H6" s="90" t="s">
        <v>131</v>
      </c>
      <c r="I6" s="90" t="s">
        <v>132</v>
      </c>
      <c r="J6" s="188">
        <v>370000</v>
      </c>
      <c r="K6" s="81">
        <v>35</v>
      </c>
      <c r="L6" s="81">
        <v>0</v>
      </c>
      <c r="M6" s="81">
        <v>135</v>
      </c>
      <c r="N6" s="91">
        <v>12</v>
      </c>
      <c r="O6" s="92">
        <v>0</v>
      </c>
      <c r="P6" s="93">
        <f>N6+O6</f>
        <v>12</v>
      </c>
      <c r="Q6" s="82">
        <f>IFERROR(P6/M6,"-")</f>
        <v>0.088888888888889</v>
      </c>
      <c r="R6" s="81">
        <v>3</v>
      </c>
      <c r="S6" s="81">
        <v>3</v>
      </c>
      <c r="T6" s="82">
        <f>IFERROR(S6/(O6+P6),"-")</f>
        <v>0.25</v>
      </c>
      <c r="U6" s="182">
        <f>IFERROR(J6/SUM(P6:P7),"-")</f>
        <v>11212.121212121</v>
      </c>
      <c r="V6" s="84">
        <v>4</v>
      </c>
      <c r="W6" s="82">
        <f>IF(P6=0,"-",V6/P6)</f>
        <v>0.33333333333333</v>
      </c>
      <c r="X6" s="186">
        <v>504000</v>
      </c>
      <c r="Y6" s="187">
        <f>IFERROR(X6/P6,"-")</f>
        <v>42000</v>
      </c>
      <c r="Z6" s="187">
        <f>IFERROR(X6/V6,"-")</f>
        <v>126000</v>
      </c>
      <c r="AA6" s="188">
        <f>SUM(X6:X7)-SUM(J6:J7)</f>
        <v>281000</v>
      </c>
      <c r="AB6" s="85">
        <f>SUM(X6:X7)/SUM(J6:J7)</f>
        <v>1.7594594594595</v>
      </c>
      <c r="AC6" s="79"/>
      <c r="AD6" s="94">
        <v>1</v>
      </c>
      <c r="AE6" s="95">
        <f>IF(P6=0,"",IF(AD6=0,"",(AD6/P6)))</f>
        <v>0.083333333333333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0.083333333333333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7</v>
      </c>
      <c r="BO6" s="120">
        <f>IF(P6=0,"",IF(BN6=0,"",(BN6/P6)))</f>
        <v>0.58333333333333</v>
      </c>
      <c r="BP6" s="121">
        <v>3</v>
      </c>
      <c r="BQ6" s="122">
        <f>IFERROR(BP6/BN6,"-")</f>
        <v>0.42857142857143</v>
      </c>
      <c r="BR6" s="123">
        <v>45000</v>
      </c>
      <c r="BS6" s="124">
        <f>IFERROR(BR6/BN6,"-")</f>
        <v>6428.5714285714</v>
      </c>
      <c r="BT6" s="125"/>
      <c r="BU6" s="125">
        <v>2</v>
      </c>
      <c r="BV6" s="125">
        <v>1</v>
      </c>
      <c r="BW6" s="126">
        <v>2</v>
      </c>
      <c r="BX6" s="127">
        <f>IF(P6=0,"",IF(BW6=0,"",(BW6/P6)))</f>
        <v>0.16666666666667</v>
      </c>
      <c r="BY6" s="128">
        <v>1</v>
      </c>
      <c r="BZ6" s="129">
        <f>IFERROR(BY6/BW6,"-")</f>
        <v>0.5</v>
      </c>
      <c r="CA6" s="130">
        <v>465000</v>
      </c>
      <c r="CB6" s="131">
        <f>IFERROR(CA6/BW6,"-")</f>
        <v>232500</v>
      </c>
      <c r="CC6" s="132"/>
      <c r="CD6" s="132"/>
      <c r="CE6" s="132">
        <v>1</v>
      </c>
      <c r="CF6" s="133">
        <v>1</v>
      </c>
      <c r="CG6" s="134">
        <f>IF(P6=0,"",IF(CF6=0,"",(CF6/P6)))</f>
        <v>0.083333333333333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4</v>
      </c>
      <c r="CP6" s="141">
        <v>504000</v>
      </c>
      <c r="CQ6" s="141">
        <v>465000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133</v>
      </c>
      <c r="C7" s="203"/>
      <c r="D7" s="203"/>
      <c r="E7" s="203"/>
      <c r="F7" s="203" t="s">
        <v>82</v>
      </c>
      <c r="G7" s="203"/>
      <c r="H7" s="90"/>
      <c r="I7" s="90"/>
      <c r="J7" s="188"/>
      <c r="K7" s="81">
        <v>196</v>
      </c>
      <c r="L7" s="81">
        <v>97</v>
      </c>
      <c r="M7" s="81">
        <v>31</v>
      </c>
      <c r="N7" s="91">
        <v>21</v>
      </c>
      <c r="O7" s="92">
        <v>0</v>
      </c>
      <c r="P7" s="93">
        <f>N7+O7</f>
        <v>21</v>
      </c>
      <c r="Q7" s="82">
        <f>IFERROR(P7/M7,"-")</f>
        <v>0.67741935483871</v>
      </c>
      <c r="R7" s="81">
        <v>5</v>
      </c>
      <c r="S7" s="81">
        <v>3</v>
      </c>
      <c r="T7" s="82">
        <f>IFERROR(S7/(O7+P7),"-")</f>
        <v>0.14285714285714</v>
      </c>
      <c r="U7" s="182"/>
      <c r="V7" s="84">
        <v>4</v>
      </c>
      <c r="W7" s="82">
        <f>IF(P7=0,"-",V7/P7)</f>
        <v>0.19047619047619</v>
      </c>
      <c r="X7" s="186">
        <v>147000</v>
      </c>
      <c r="Y7" s="187">
        <f>IFERROR(X7/P7,"-")</f>
        <v>7000</v>
      </c>
      <c r="Z7" s="187">
        <f>IFERROR(X7/V7,"-")</f>
        <v>36750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0.047619047619048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0.14285714285714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6</v>
      </c>
      <c r="BO7" s="120">
        <f>IF(P7=0,"",IF(BN7=0,"",(BN7/P7)))</f>
        <v>0.28571428571429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9</v>
      </c>
      <c r="BX7" s="127">
        <f>IF(P7=0,"",IF(BW7=0,"",(BW7/P7)))</f>
        <v>0.42857142857143</v>
      </c>
      <c r="BY7" s="128">
        <v>3</v>
      </c>
      <c r="BZ7" s="129">
        <f>IFERROR(BY7/BW7,"-")</f>
        <v>0.33333333333333</v>
      </c>
      <c r="CA7" s="130">
        <v>130000</v>
      </c>
      <c r="CB7" s="131">
        <f>IFERROR(CA7/BW7,"-")</f>
        <v>14444.444444444</v>
      </c>
      <c r="CC7" s="132">
        <v>1</v>
      </c>
      <c r="CD7" s="132"/>
      <c r="CE7" s="132">
        <v>2</v>
      </c>
      <c r="CF7" s="133">
        <v>2</v>
      </c>
      <c r="CG7" s="134">
        <f>IF(P7=0,"",IF(CF7=0,"",(CF7/P7)))</f>
        <v>0.095238095238095</v>
      </c>
      <c r="CH7" s="135">
        <v>1</v>
      </c>
      <c r="CI7" s="136">
        <f>IFERROR(CH7/CF7,"-")</f>
        <v>0.5</v>
      </c>
      <c r="CJ7" s="137">
        <v>17000</v>
      </c>
      <c r="CK7" s="138">
        <f>IFERROR(CJ7/CF7,"-")</f>
        <v>8500</v>
      </c>
      <c r="CL7" s="139"/>
      <c r="CM7" s="139"/>
      <c r="CN7" s="139">
        <v>1</v>
      </c>
      <c r="CO7" s="140">
        <v>4</v>
      </c>
      <c r="CP7" s="141">
        <v>147000</v>
      </c>
      <c r="CQ7" s="141">
        <v>75000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0.06</v>
      </c>
      <c r="B8" s="203" t="s">
        <v>134</v>
      </c>
      <c r="C8" s="203" t="s">
        <v>135</v>
      </c>
      <c r="D8" s="203"/>
      <c r="E8" s="203" t="s">
        <v>136</v>
      </c>
      <c r="F8" s="203" t="s">
        <v>64</v>
      </c>
      <c r="G8" s="203" t="s">
        <v>137</v>
      </c>
      <c r="H8" s="90" t="s">
        <v>138</v>
      </c>
      <c r="I8" s="90" t="s">
        <v>139</v>
      </c>
      <c r="J8" s="188">
        <v>200000</v>
      </c>
      <c r="K8" s="81">
        <v>26</v>
      </c>
      <c r="L8" s="81">
        <v>0</v>
      </c>
      <c r="M8" s="81">
        <v>73</v>
      </c>
      <c r="N8" s="91">
        <v>5</v>
      </c>
      <c r="O8" s="92">
        <v>0</v>
      </c>
      <c r="P8" s="93">
        <f>N8+O8</f>
        <v>5</v>
      </c>
      <c r="Q8" s="82">
        <f>IFERROR(P8/M8,"-")</f>
        <v>0.068493150684932</v>
      </c>
      <c r="R8" s="81">
        <v>0</v>
      </c>
      <c r="S8" s="81">
        <v>1</v>
      </c>
      <c r="T8" s="82">
        <f>IFERROR(S8/(O8+P8),"-")</f>
        <v>0.2</v>
      </c>
      <c r="U8" s="182">
        <f>IFERROR(J8/SUM(P8:P11),"-")</f>
        <v>10526.315789474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SUM(X8:X11)-SUM(J8:J11)</f>
        <v>-188000</v>
      </c>
      <c r="AB8" s="85">
        <f>SUM(X8:X11)/SUM(J8:J11)</f>
        <v>0.06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5</v>
      </c>
      <c r="BO8" s="120">
        <f>IF(P8=0,"",IF(BN8=0,"",(BN8/P8)))</f>
        <v>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140</v>
      </c>
      <c r="C9" s="203"/>
      <c r="D9" s="203"/>
      <c r="E9" s="203"/>
      <c r="F9" s="203" t="s">
        <v>82</v>
      </c>
      <c r="G9" s="203"/>
      <c r="H9" s="90"/>
      <c r="I9" s="90"/>
      <c r="J9" s="188"/>
      <c r="K9" s="81">
        <v>95</v>
      </c>
      <c r="L9" s="81">
        <v>26</v>
      </c>
      <c r="M9" s="81">
        <v>10</v>
      </c>
      <c r="N9" s="91">
        <v>4</v>
      </c>
      <c r="O9" s="92">
        <v>1</v>
      </c>
      <c r="P9" s="93">
        <f>N9+O9</f>
        <v>5</v>
      </c>
      <c r="Q9" s="82">
        <f>IFERROR(P9/M9,"-")</f>
        <v>0.5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0.4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>
        <v>1</v>
      </c>
      <c r="CG9" s="134">
        <f>IF(P9=0,"",IF(CF9=0,"",(CF9/P9)))</f>
        <v>0.2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141</v>
      </c>
      <c r="C10" s="203" t="s">
        <v>135</v>
      </c>
      <c r="D10" s="203"/>
      <c r="E10" s="203" t="s">
        <v>142</v>
      </c>
      <c r="F10" s="203" t="s">
        <v>64</v>
      </c>
      <c r="G10" s="203" t="s">
        <v>137</v>
      </c>
      <c r="H10" s="90" t="s">
        <v>138</v>
      </c>
      <c r="I10" s="90"/>
      <c r="J10" s="188"/>
      <c r="K10" s="81">
        <v>6</v>
      </c>
      <c r="L10" s="81">
        <v>0</v>
      </c>
      <c r="M10" s="81">
        <v>59</v>
      </c>
      <c r="N10" s="91">
        <v>1</v>
      </c>
      <c r="O10" s="92">
        <v>0</v>
      </c>
      <c r="P10" s="93">
        <f>N10+O10</f>
        <v>1</v>
      </c>
      <c r="Q10" s="82">
        <f>IFERROR(P10/M10,"-")</f>
        <v>0.016949152542373</v>
      </c>
      <c r="R10" s="81">
        <v>0</v>
      </c>
      <c r="S10" s="81">
        <v>1</v>
      </c>
      <c r="T10" s="82">
        <f>IFERROR(S10/(O10+P10),"-")</f>
        <v>1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143</v>
      </c>
      <c r="C11" s="203"/>
      <c r="D11" s="203"/>
      <c r="E11" s="203"/>
      <c r="F11" s="203" t="s">
        <v>82</v>
      </c>
      <c r="G11" s="203"/>
      <c r="H11" s="90"/>
      <c r="I11" s="90"/>
      <c r="J11" s="188"/>
      <c r="K11" s="81">
        <v>74</v>
      </c>
      <c r="L11" s="81">
        <v>30</v>
      </c>
      <c r="M11" s="81">
        <v>7</v>
      </c>
      <c r="N11" s="91">
        <v>8</v>
      </c>
      <c r="O11" s="92">
        <v>0</v>
      </c>
      <c r="P11" s="93">
        <f>N11+O11</f>
        <v>8</v>
      </c>
      <c r="Q11" s="82">
        <f>IFERROR(P11/M11,"-")</f>
        <v>1.1428571428571</v>
      </c>
      <c r="R11" s="81">
        <v>2</v>
      </c>
      <c r="S11" s="81">
        <v>0</v>
      </c>
      <c r="T11" s="82">
        <f>IFERROR(S11/(O11+P11),"-")</f>
        <v>0</v>
      </c>
      <c r="U11" s="182"/>
      <c r="V11" s="84">
        <v>3</v>
      </c>
      <c r="W11" s="82">
        <f>IF(P11=0,"-",V11/P11)</f>
        <v>0.375</v>
      </c>
      <c r="X11" s="186">
        <v>12000</v>
      </c>
      <c r="Y11" s="187">
        <f>IFERROR(X11/P11,"-")</f>
        <v>1500</v>
      </c>
      <c r="Z11" s="187">
        <f>IFERROR(X11/V11,"-")</f>
        <v>4000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3</v>
      </c>
      <c r="BO11" s="120">
        <f>IF(P11=0,"",IF(BN11=0,"",(BN11/P11)))</f>
        <v>0.375</v>
      </c>
      <c r="BP11" s="121">
        <v>1</v>
      </c>
      <c r="BQ11" s="122">
        <f>IFERROR(BP11/BN11,"-")</f>
        <v>0.33333333333333</v>
      </c>
      <c r="BR11" s="123">
        <v>8000</v>
      </c>
      <c r="BS11" s="124">
        <f>IFERROR(BR11/BN11,"-")</f>
        <v>2666.6666666667</v>
      </c>
      <c r="BT11" s="125"/>
      <c r="BU11" s="125"/>
      <c r="BV11" s="125">
        <v>1</v>
      </c>
      <c r="BW11" s="126">
        <v>4</v>
      </c>
      <c r="BX11" s="127">
        <f>IF(P11=0,"",IF(BW11=0,"",(BW11/P11)))</f>
        <v>0.5</v>
      </c>
      <c r="BY11" s="128">
        <v>2</v>
      </c>
      <c r="BZ11" s="129">
        <f>IFERROR(BY11/BW11,"-")</f>
        <v>0.5</v>
      </c>
      <c r="CA11" s="130">
        <v>4000</v>
      </c>
      <c r="CB11" s="131">
        <f>IFERROR(CA11/BW11,"-")</f>
        <v>1000</v>
      </c>
      <c r="CC11" s="132">
        <v>2</v>
      </c>
      <c r="CD11" s="132"/>
      <c r="CE11" s="132"/>
      <c r="CF11" s="133">
        <v>1</v>
      </c>
      <c r="CG11" s="134">
        <f>IF(P11=0,"",IF(CF11=0,"",(CF11/P11)))</f>
        <v>0.125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3</v>
      </c>
      <c r="CP11" s="141">
        <v>12000</v>
      </c>
      <c r="CQ11" s="141">
        <v>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1.1631578947368</v>
      </c>
      <c r="B14" s="39"/>
      <c r="C14" s="39"/>
      <c r="D14" s="39"/>
      <c r="E14" s="39"/>
      <c r="F14" s="39"/>
      <c r="G14" s="40" t="s">
        <v>144</v>
      </c>
      <c r="H14" s="40"/>
      <c r="I14" s="40"/>
      <c r="J14" s="190">
        <f>SUM(J6:J13)</f>
        <v>570000</v>
      </c>
      <c r="K14" s="41">
        <f>SUM(K6:K13)</f>
        <v>432</v>
      </c>
      <c r="L14" s="41">
        <f>SUM(L6:L13)</f>
        <v>153</v>
      </c>
      <c r="M14" s="41">
        <f>SUM(M6:M13)</f>
        <v>315</v>
      </c>
      <c r="N14" s="41">
        <f>SUM(N6:N13)</f>
        <v>51</v>
      </c>
      <c r="O14" s="41">
        <f>SUM(O6:O13)</f>
        <v>1</v>
      </c>
      <c r="P14" s="41">
        <f>SUM(P6:P13)</f>
        <v>52</v>
      </c>
      <c r="Q14" s="42">
        <f>IFERROR(P14/M14,"-")</f>
        <v>0.16507936507937</v>
      </c>
      <c r="R14" s="78">
        <f>SUM(R6:R13)</f>
        <v>10</v>
      </c>
      <c r="S14" s="78">
        <f>SUM(S6:S13)</f>
        <v>8</v>
      </c>
      <c r="T14" s="42">
        <f>IFERROR(R14/P14,"-")</f>
        <v>0.19230769230769</v>
      </c>
      <c r="U14" s="184">
        <f>IFERROR(J14/P14,"-")</f>
        <v>10961.538461538</v>
      </c>
      <c r="V14" s="44">
        <f>SUM(V6:V13)</f>
        <v>11</v>
      </c>
      <c r="W14" s="42">
        <f>IFERROR(V14/P14,"-")</f>
        <v>0.21153846153846</v>
      </c>
      <c r="X14" s="190">
        <f>SUM(X6:X13)</f>
        <v>663000</v>
      </c>
      <c r="Y14" s="190">
        <f>IFERROR(X14/P14,"-")</f>
        <v>12750</v>
      </c>
      <c r="Z14" s="190">
        <f>IFERROR(X14/V14,"-")</f>
        <v>60272.727272727</v>
      </c>
      <c r="AA14" s="190">
        <f>X14-J14</f>
        <v>93000</v>
      </c>
      <c r="AB14" s="47">
        <f>X14/J14</f>
        <v>1.1631578947368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