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<sst xmlns="http://schemas.openxmlformats.org/spreadsheetml/2006/main" uniqueCount="105">
  <si>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</si>
  <si>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</si>
  <si>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</si>
  <si>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</si>
  <si>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</si>
  <si>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</si>
  <si>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</si>
  <si>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</si>
  <si>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</si>
  <si>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</si>
  <si>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</si>
  <si>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</si>
  <si>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</si>
  <si>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</si>
  <si>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</si>
  <si>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</si>
  <si>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</si>
  <si>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</si>
  <si>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</si>
  <si>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</si>
  <si>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</si>
  <si>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</si>
  <si>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</si>
  <si>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</si>
  <si>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</si>
  <si>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</si>
  <si>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りんご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</si>
  <si>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</si>
  <si>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</si>
  <si>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</si>
  <si>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</si>
  <si>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</si>
  <si>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</si>
  <si>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</si>
  <si>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</si>
  <si>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</si>
  <si>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</si>
  <si>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</si>
  <si>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</si>
  <si>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</si>
  <si>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</si>
  <si>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</si>
  <si>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</si>
  <si>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</si>
  <si>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</si>
  <si>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</si>
  <si>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</si>
  <si>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</si>
  <si>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</si>
  <si>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</si>
  <si>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</si>
  <si>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</si>
  <si>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</si>
  <si>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</si>
  <si>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</si>
  <si>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</si>
  <si>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</si>
  <si>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</si>
  <si>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</si>
  <si>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</si>
  <si>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</si>
  <si>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ks445</t>
  </si>
  <si>
    <t>右女9（栗山絵麻）</t>
  </si>
  <si>
    <t>学生いませんギャルもいません熟女熟女熟女熟女</t>
  </si>
  <si>
    <t>TOP</t>
  </si>
  <si>
    <t>スポーツ報知関東</t>
  </si>
  <si>
    <t>全5段つかみ4回</t>
  </si>
  <si>
    <t>6月06日(日)</t>
  </si>
  <si>
    <t>ks446</t>
  </si>
  <si>
    <t>デリヘル版2（栗山絵麻）</t>
  </si>
  <si>
    <t>もし出会系大賞があったらこのサイトが受賞しているでしょう</t>
  </si>
  <si>
    <t>6月12日(土)</t>
  </si>
  <si>
    <t>ks447</t>
  </si>
  <si>
    <t>焼肉版（栗山絵麻）</t>
  </si>
  <si>
    <t>顔出し無しでも女性から誘われる</t>
  </si>
  <si>
    <t>6月19日(土)</t>
  </si>
  <si>
    <t>ks448</t>
  </si>
  <si>
    <t>黒：右女3（栗山絵麻）</t>
  </si>
  <si>
    <t>日本中の女は俺の彼女</t>
  </si>
  <si>
    <t>6月26日(土)</t>
  </si>
  <si>
    <t>ks449</t>
  </si>
  <si>
    <t>(空電共通)</t>
  </si>
  <si>
    <t>空電</t>
  </si>
  <si>
    <t>空電 (共通)</t>
  </si>
  <si>
    <t>ks450</t>
  </si>
  <si>
    <t>デイリースポーツ関西</t>
  </si>
  <si>
    <t>全5段・半5段段つかみ10段保証</t>
  </si>
  <si>
    <t>10段保証</t>
  </si>
  <si>
    <t>ks451</t>
  </si>
  <si>
    <t>ks452</t>
  </si>
  <si>
    <t>ks453</t>
  </si>
  <si>
    <t>ks454</t>
  </si>
  <si>
    <t>新書籍版2（栗山絵麻）</t>
  </si>
  <si>
    <t>一般女性から来る50歳以上の男性お試し無料</t>
  </si>
  <si>
    <t>ks455</t>
  </si>
  <si>
    <t>新聞 TOTAL</t>
  </si>
  <si>
    <t>●雑誌 広告</t>
  </si>
  <si>
    <t>rz037</t>
  </si>
  <si>
    <t>ぶんか社</t>
  </si>
  <si>
    <t>黄色黒版（栗山絵麻）</t>
  </si>
  <si>
    <t>EX MAX</t>
  </si>
  <si>
    <t>表4</t>
  </si>
  <si>
    <t>6月25日(金)</t>
  </si>
  <si>
    <t>rz038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</si>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</sst>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11</v>
      </c>
      <c r="D6" s="195">
        <v>720000</v>
      </c>
      <c r="E6" s="81">
        <v>478</v>
      </c>
      <c r="F6" s="81">
        <v>172</v>
      </c>
      <c r="G6" s="81">
        <v>717</v>
      </c>
      <c r="H6" s="91">
        <v>104</v>
      </c>
      <c r="I6" s="92">
        <v>1</v>
      </c>
      <c r="J6" s="145">
        <f>H6+I6</f>
        <v>105</v>
      </c>
      <c r="K6" s="82">
        <f>IFERROR(J6/G6,"-")</f>
        <v>0.14644351464435</v>
      </c>
      <c r="L6" s="81">
        <v>12</v>
      </c>
      <c r="M6" s="81">
        <v>31</v>
      </c>
      <c r="N6" s="82">
        <f>IFERROR(L6/J6,"-")</f>
        <v>0.11428571428571</v>
      </c>
      <c r="O6" s="83">
        <f>IFERROR(D6/J6,"-")</f>
        <v>6857.1428571429</v>
      </c>
      <c r="P6" s="84">
        <v>23</v>
      </c>
      <c r="Q6" s="82">
        <f>IFERROR(P6/J6,"-")</f>
        <v>0.21904761904762</v>
      </c>
      <c r="R6" s="200">
        <v>2138000</v>
      </c>
      <c r="S6" s="201">
        <f>IFERROR(R6/J6,"-")</f>
        <v>20361.904761905</v>
      </c>
      <c r="T6" s="201">
        <f>IFERROR(R6/P6,"-")</f>
        <v>92956.52173913</v>
      </c>
      <c r="U6" s="195">
        <f>IFERROR(R6-D6,"-")</f>
        <v>1418000</v>
      </c>
      <c r="V6" s="85">
        <f>R6/D6</f>
        <v>2.9694444444444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85</v>
      </c>
      <c r="F7" s="81">
        <v>36</v>
      </c>
      <c r="G7" s="81">
        <v>103</v>
      </c>
      <c r="H7" s="91">
        <v>25</v>
      </c>
      <c r="I7" s="92">
        <v>0</v>
      </c>
      <c r="J7" s="145">
        <f>H7+I7</f>
        <v>25</v>
      </c>
      <c r="K7" s="82">
        <f>IFERROR(J7/G7,"-")</f>
        <v>0.24271844660194</v>
      </c>
      <c r="L7" s="81">
        <v>2</v>
      </c>
      <c r="M7" s="81">
        <v>9</v>
      </c>
      <c r="N7" s="82">
        <f>IFERROR(L7/J7,"-")</f>
        <v>0.08</v>
      </c>
      <c r="O7" s="83">
        <f>IFERROR(D7/J7,"-")</f>
        <v>3200</v>
      </c>
      <c r="P7" s="84">
        <v>3</v>
      </c>
      <c r="Q7" s="82">
        <f>IFERROR(P7/J7,"-")</f>
        <v>0.12</v>
      </c>
      <c r="R7" s="200">
        <v>38000</v>
      </c>
      <c r="S7" s="201">
        <f>IFERROR(R7/J7,"-")</f>
        <v>1520</v>
      </c>
      <c r="T7" s="201">
        <f>IFERROR(R7/P7,"-")</f>
        <v>12666.666666667</v>
      </c>
      <c r="U7" s="195">
        <f>IFERROR(R7-D7,"-")</f>
        <v>-42000</v>
      </c>
      <c r="V7" s="85">
        <f>R7/D7</f>
        <v>0.475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800000</v>
      </c>
      <c r="E10" s="41">
        <f>SUM(E6:E8)</f>
        <v>563</v>
      </c>
      <c r="F10" s="41">
        <f>SUM(F6:F8)</f>
        <v>208</v>
      </c>
      <c r="G10" s="41">
        <f>SUM(G6:G8)</f>
        <v>820</v>
      </c>
      <c r="H10" s="41">
        <f>SUM(H6:H8)</f>
        <v>129</v>
      </c>
      <c r="I10" s="41">
        <f>SUM(I6:I8)</f>
        <v>1</v>
      </c>
      <c r="J10" s="41">
        <f>SUM(J6:J8)</f>
        <v>130</v>
      </c>
      <c r="K10" s="42">
        <f>IFERROR(J10/G10,"-")</f>
        <v>0.15853658536585</v>
      </c>
      <c r="L10" s="78">
        <f>SUM(L6:L8)</f>
        <v>14</v>
      </c>
      <c r="M10" s="78">
        <f>SUM(M6:M8)</f>
        <v>40</v>
      </c>
      <c r="N10" s="42">
        <f>IFERROR(L10/J10,"-")</f>
        <v>0.10769230769231</v>
      </c>
      <c r="O10" s="43">
        <f>IFERROR(D10/J10,"-")</f>
        <v>6153.8461538462</v>
      </c>
      <c r="P10" s="44">
        <f>SUM(P6:P8)</f>
        <v>26</v>
      </c>
      <c r="Q10" s="42">
        <f>IFERROR(P10/J10,"-")</f>
        <v>0.2</v>
      </c>
      <c r="R10" s="45">
        <f>SUM(R6:R8)</f>
        <v>2176000</v>
      </c>
      <c r="S10" s="45">
        <f>IFERROR(R10/J10,"-")</f>
        <v>16738.461538462</v>
      </c>
      <c r="T10" s="45">
        <f>IFERROR(R10/P10,"-")</f>
        <v>83692.307692308</v>
      </c>
      <c r="U10" s="46">
        <f>SUM(U6:U8)</f>
        <v>1376000</v>
      </c>
      <c r="V10" s="47">
        <f>IFERROR(R10/D10,"-")</f>
        <v>2.72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2.3480769230769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520000</v>
      </c>
      <c r="K6" s="81">
        <v>29</v>
      </c>
      <c r="L6" s="81">
        <v>0</v>
      </c>
      <c r="M6" s="81">
        <v>108</v>
      </c>
      <c r="N6" s="91">
        <v>9</v>
      </c>
      <c r="O6" s="92">
        <v>1</v>
      </c>
      <c r="P6" s="93">
        <f>N6+O6</f>
        <v>10</v>
      </c>
      <c r="Q6" s="82">
        <f>IFERROR(P6/M6,"-")</f>
        <v>0.092592592592593</v>
      </c>
      <c r="R6" s="81">
        <v>0</v>
      </c>
      <c r="S6" s="81">
        <v>4</v>
      </c>
      <c r="T6" s="82">
        <f>IFERROR(S6/(O6+P6),"-")</f>
        <v>0.36363636363636</v>
      </c>
      <c r="U6" s="182">
        <f>IFERROR(J6/SUM(P6:P10),"-")</f>
        <v>9811.320754717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701000</v>
      </c>
      <c r="AB6" s="85">
        <f>SUM(X6:X10)/SUM(J6:J10)</f>
        <v>2.3480769230769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205" t="s">
        <v>71</v>
      </c>
      <c r="J7" s="188"/>
      <c r="K7" s="81">
        <v>19</v>
      </c>
      <c r="L7" s="81">
        <v>0</v>
      </c>
      <c r="M7" s="81">
        <v>56</v>
      </c>
      <c r="N7" s="91">
        <v>5</v>
      </c>
      <c r="O7" s="92">
        <v>0</v>
      </c>
      <c r="P7" s="93">
        <f>N7+O7</f>
        <v>5</v>
      </c>
      <c r="Q7" s="82">
        <f>IFERROR(P7/M7,"-")</f>
        <v>0.089285714285714</v>
      </c>
      <c r="R7" s="81">
        <v>1</v>
      </c>
      <c r="S7" s="81">
        <v>3</v>
      </c>
      <c r="T7" s="82">
        <f>IFERROR(S7/(O7+P7),"-")</f>
        <v>0.6</v>
      </c>
      <c r="U7" s="182"/>
      <c r="V7" s="84">
        <v>4</v>
      </c>
      <c r="W7" s="82">
        <f>IF(P7=0,"-",V7/P7)</f>
        <v>0.8</v>
      </c>
      <c r="X7" s="186">
        <v>316000</v>
      </c>
      <c r="Y7" s="187">
        <f>IFERROR(X7/P7,"-")</f>
        <v>63200</v>
      </c>
      <c r="Z7" s="187">
        <f>IFERROR(X7/V7,"-")</f>
        <v>79000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>
        <v>1</v>
      </c>
      <c r="BQ7" s="122">
        <f>IFERROR(BP7/BN7,"-")</f>
        <v>1</v>
      </c>
      <c r="BR7" s="123">
        <v>11000</v>
      </c>
      <c r="BS7" s="124">
        <f>IFERROR(BR7/BN7,"-")</f>
        <v>11000</v>
      </c>
      <c r="BT7" s="125"/>
      <c r="BU7" s="125">
        <v>1</v>
      </c>
      <c r="BV7" s="125"/>
      <c r="BW7" s="126">
        <v>3</v>
      </c>
      <c r="BX7" s="127">
        <f>IF(P7=0,"",IF(BW7=0,"",(BW7/P7)))</f>
        <v>0.6</v>
      </c>
      <c r="BY7" s="128">
        <v>3</v>
      </c>
      <c r="BZ7" s="129">
        <f>IFERROR(BY7/BW7,"-")</f>
        <v>1</v>
      </c>
      <c r="CA7" s="130">
        <v>305000</v>
      </c>
      <c r="CB7" s="131">
        <f>IFERROR(CA7/BW7,"-")</f>
        <v>101666.66666667</v>
      </c>
      <c r="CC7" s="132"/>
      <c r="CD7" s="132">
        <v>1</v>
      </c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316000</v>
      </c>
      <c r="CQ7" s="141">
        <v>163000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66</v>
      </c>
      <c r="I8" s="205" t="s">
        <v>75</v>
      </c>
      <c r="J8" s="188"/>
      <c r="K8" s="81">
        <v>18</v>
      </c>
      <c r="L8" s="81">
        <v>0</v>
      </c>
      <c r="M8" s="81">
        <v>50</v>
      </c>
      <c r="N8" s="91">
        <v>8</v>
      </c>
      <c r="O8" s="92">
        <v>0</v>
      </c>
      <c r="P8" s="93">
        <f>N8+O8</f>
        <v>8</v>
      </c>
      <c r="Q8" s="82">
        <f>IFERROR(P8/M8,"-")</f>
        <v>0.16</v>
      </c>
      <c r="R8" s="81">
        <v>0</v>
      </c>
      <c r="S8" s="81">
        <v>4</v>
      </c>
      <c r="T8" s="82">
        <f>IFERROR(S8/(O8+P8),"-")</f>
        <v>0.5</v>
      </c>
      <c r="U8" s="182"/>
      <c r="V8" s="84">
        <v>1</v>
      </c>
      <c r="W8" s="82">
        <f>IF(P8=0,"-",V8/P8)</f>
        <v>0.125</v>
      </c>
      <c r="X8" s="186">
        <v>5000</v>
      </c>
      <c r="Y8" s="187">
        <f>IFERROR(X8/P8,"-")</f>
        <v>625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0.375</v>
      </c>
      <c r="BP8" s="121">
        <v>1</v>
      </c>
      <c r="BQ8" s="122">
        <f>IFERROR(BP8/BN8,"-")</f>
        <v>0.33333333333333</v>
      </c>
      <c r="BR8" s="123">
        <v>5000</v>
      </c>
      <c r="BS8" s="124">
        <f>IFERROR(BR8/BN8,"-")</f>
        <v>1666.6666666667</v>
      </c>
      <c r="BT8" s="125">
        <v>1</v>
      </c>
      <c r="BU8" s="125"/>
      <c r="BV8" s="125"/>
      <c r="BW8" s="126">
        <v>3</v>
      </c>
      <c r="BX8" s="127">
        <f>IF(P8=0,"",IF(BW8=0,"",(BW8/P8)))</f>
        <v>0.375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 t="s">
        <v>65</v>
      </c>
      <c r="H9" s="90" t="s">
        <v>66</v>
      </c>
      <c r="I9" s="205" t="s">
        <v>79</v>
      </c>
      <c r="J9" s="188"/>
      <c r="K9" s="81">
        <v>13</v>
      </c>
      <c r="L9" s="81">
        <v>0</v>
      </c>
      <c r="M9" s="81">
        <v>48</v>
      </c>
      <c r="N9" s="91">
        <v>3</v>
      </c>
      <c r="O9" s="92">
        <v>0</v>
      </c>
      <c r="P9" s="93">
        <f>N9+O9</f>
        <v>3</v>
      </c>
      <c r="Q9" s="82">
        <f>IFERROR(P9/M9,"-")</f>
        <v>0.0625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3000</v>
      </c>
      <c r="Y9" s="187">
        <f>IFERROR(X9/P9,"-")</f>
        <v>1000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>
        <v>1</v>
      </c>
      <c r="BQ9" s="122">
        <f>IFERROR(BP9/BN9,"-")</f>
        <v>0.5</v>
      </c>
      <c r="BR9" s="123">
        <v>3000</v>
      </c>
      <c r="BS9" s="124">
        <f>IFERROR(BR9/BN9,"-")</f>
        <v>1500</v>
      </c>
      <c r="BT9" s="125"/>
      <c r="BU9" s="125">
        <v>1</v>
      </c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81</v>
      </c>
      <c r="E10" s="203" t="s">
        <v>81</v>
      </c>
      <c r="F10" s="203" t="s">
        <v>82</v>
      </c>
      <c r="G10" s="203" t="s">
        <v>83</v>
      </c>
      <c r="H10" s="90"/>
      <c r="I10" s="90"/>
      <c r="J10" s="188"/>
      <c r="K10" s="81">
        <v>121</v>
      </c>
      <c r="L10" s="81">
        <v>80</v>
      </c>
      <c r="M10" s="81">
        <v>57</v>
      </c>
      <c r="N10" s="91">
        <v>27</v>
      </c>
      <c r="O10" s="92">
        <v>0</v>
      </c>
      <c r="P10" s="93">
        <f>N10+O10</f>
        <v>27</v>
      </c>
      <c r="Q10" s="82">
        <f>IFERROR(P10/M10,"-")</f>
        <v>0.47368421052632</v>
      </c>
      <c r="R10" s="81">
        <v>3</v>
      </c>
      <c r="S10" s="81">
        <v>4</v>
      </c>
      <c r="T10" s="82">
        <f>IFERROR(S10/(O10+P10),"-")</f>
        <v>0.14814814814815</v>
      </c>
      <c r="U10" s="182"/>
      <c r="V10" s="84">
        <v>6</v>
      </c>
      <c r="W10" s="82">
        <f>IF(P10=0,"-",V10/P10)</f>
        <v>0.22222222222222</v>
      </c>
      <c r="X10" s="186">
        <v>897000</v>
      </c>
      <c r="Y10" s="187">
        <f>IFERROR(X10/P10,"-")</f>
        <v>33222.222222222</v>
      </c>
      <c r="Z10" s="187">
        <f>IFERROR(X10/V10,"-")</f>
        <v>149500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0.037037037037037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0.11111111111111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7</v>
      </c>
      <c r="BO10" s="120">
        <f>IF(P10=0,"",IF(BN10=0,"",(BN10/P10)))</f>
        <v>0.25925925925926</v>
      </c>
      <c r="BP10" s="121">
        <v>2</v>
      </c>
      <c r="BQ10" s="122">
        <f>IFERROR(BP10/BN10,"-")</f>
        <v>0.28571428571429</v>
      </c>
      <c r="BR10" s="123">
        <v>74000</v>
      </c>
      <c r="BS10" s="124">
        <f>IFERROR(BR10/BN10,"-")</f>
        <v>10571.428571429</v>
      </c>
      <c r="BT10" s="125"/>
      <c r="BU10" s="125">
        <v>1</v>
      </c>
      <c r="BV10" s="125">
        <v>1</v>
      </c>
      <c r="BW10" s="126">
        <v>13</v>
      </c>
      <c r="BX10" s="127">
        <f>IF(P10=0,"",IF(BW10=0,"",(BW10/P10)))</f>
        <v>0.48148148148148</v>
      </c>
      <c r="BY10" s="128">
        <v>4</v>
      </c>
      <c r="BZ10" s="129">
        <f>IFERROR(BY10/BW10,"-")</f>
        <v>0.30769230769231</v>
      </c>
      <c r="CA10" s="130">
        <v>823000</v>
      </c>
      <c r="CB10" s="131">
        <f>IFERROR(CA10/BW10,"-")</f>
        <v>63307.692307692</v>
      </c>
      <c r="CC10" s="132"/>
      <c r="CD10" s="132"/>
      <c r="CE10" s="132">
        <v>4</v>
      </c>
      <c r="CF10" s="133">
        <v>3</v>
      </c>
      <c r="CG10" s="134">
        <f>IF(P10=0,"",IF(CF10=0,"",(CF10/P10)))</f>
        <v>0.11111111111111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6</v>
      </c>
      <c r="CP10" s="141">
        <v>897000</v>
      </c>
      <c r="CQ10" s="141">
        <v>401000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4.585</v>
      </c>
      <c r="B11" s="203" t="s">
        <v>84</v>
      </c>
      <c r="C11" s="203"/>
      <c r="D11" s="203" t="s">
        <v>62</v>
      </c>
      <c r="E11" s="203" t="s">
        <v>63</v>
      </c>
      <c r="F11" s="203" t="s">
        <v>64</v>
      </c>
      <c r="G11" s="203" t="s">
        <v>85</v>
      </c>
      <c r="H11" s="90" t="s">
        <v>86</v>
      </c>
      <c r="I11" s="90" t="s">
        <v>87</v>
      </c>
      <c r="J11" s="188">
        <v>200000</v>
      </c>
      <c r="K11" s="81">
        <v>24</v>
      </c>
      <c r="L11" s="81">
        <v>0</v>
      </c>
      <c r="M11" s="81">
        <v>101</v>
      </c>
      <c r="N11" s="91">
        <v>8</v>
      </c>
      <c r="O11" s="92">
        <v>0</v>
      </c>
      <c r="P11" s="93">
        <f>N11+O11</f>
        <v>8</v>
      </c>
      <c r="Q11" s="82">
        <f>IFERROR(P11/M11,"-")</f>
        <v>0.079207920792079</v>
      </c>
      <c r="R11" s="81">
        <v>1</v>
      </c>
      <c r="S11" s="81">
        <v>4</v>
      </c>
      <c r="T11" s="82">
        <f>IFERROR(S11/(O11+P11),"-")</f>
        <v>0.5</v>
      </c>
      <c r="U11" s="182">
        <f>IFERROR(J11/SUM(P11:P16),"-")</f>
        <v>3846.1538461538</v>
      </c>
      <c r="V11" s="84">
        <v>2</v>
      </c>
      <c r="W11" s="82">
        <f>IF(P11=0,"-",V11/P11)</f>
        <v>0.25</v>
      </c>
      <c r="X11" s="186">
        <v>15000</v>
      </c>
      <c r="Y11" s="187">
        <f>IFERROR(X11/P11,"-")</f>
        <v>1875</v>
      </c>
      <c r="Z11" s="187">
        <f>IFERROR(X11/V11,"-")</f>
        <v>7500</v>
      </c>
      <c r="AA11" s="188">
        <f>SUM(X11:X16)-SUM(J11:J16)</f>
        <v>717000</v>
      </c>
      <c r="AB11" s="85">
        <f>SUM(X11:X16)/SUM(J11:J16)</f>
        <v>4.585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0.125</v>
      </c>
      <c r="BP11" s="121">
        <v>1</v>
      </c>
      <c r="BQ11" s="122">
        <f>IFERROR(BP11/BN11,"-")</f>
        <v>1</v>
      </c>
      <c r="BR11" s="123">
        <v>10000</v>
      </c>
      <c r="BS11" s="124">
        <f>IFERROR(BR11/BN11,"-")</f>
        <v>10000</v>
      </c>
      <c r="BT11" s="125">
        <v>1</v>
      </c>
      <c r="BU11" s="125"/>
      <c r="BV11" s="125"/>
      <c r="BW11" s="126">
        <v>3</v>
      </c>
      <c r="BX11" s="127">
        <f>IF(P11=0,"",IF(BW11=0,"",(BW11/P11)))</f>
        <v>0.375</v>
      </c>
      <c r="BY11" s="128">
        <v>1</v>
      </c>
      <c r="BZ11" s="129">
        <f>IFERROR(BY11/BW11,"-")</f>
        <v>0.33333333333333</v>
      </c>
      <c r="CA11" s="130">
        <v>5000</v>
      </c>
      <c r="CB11" s="131">
        <f>IFERROR(CA11/BW11,"-")</f>
        <v>1666.6666666667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15000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69</v>
      </c>
      <c r="E12" s="203" t="s">
        <v>70</v>
      </c>
      <c r="F12" s="203" t="s">
        <v>64</v>
      </c>
      <c r="G12" s="203"/>
      <c r="H12" s="90" t="s">
        <v>86</v>
      </c>
      <c r="I12" s="90"/>
      <c r="J12" s="188"/>
      <c r="K12" s="81">
        <v>8</v>
      </c>
      <c r="L12" s="81">
        <v>0</v>
      </c>
      <c r="M12" s="81">
        <v>61</v>
      </c>
      <c r="N12" s="91">
        <v>4</v>
      </c>
      <c r="O12" s="92">
        <v>0</v>
      </c>
      <c r="P12" s="93">
        <f>N12+O12</f>
        <v>4</v>
      </c>
      <c r="Q12" s="82">
        <f>IFERROR(P12/M12,"-")</f>
        <v>0.065573770491803</v>
      </c>
      <c r="R12" s="81">
        <v>0</v>
      </c>
      <c r="S12" s="81">
        <v>1</v>
      </c>
      <c r="T12" s="82">
        <f>IFERROR(S12/(O12+P12),"-")</f>
        <v>0.25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 t="s">
        <v>73</v>
      </c>
      <c r="E13" s="203" t="s">
        <v>74</v>
      </c>
      <c r="F13" s="203" t="s">
        <v>64</v>
      </c>
      <c r="G13" s="203"/>
      <c r="H13" s="90" t="s">
        <v>86</v>
      </c>
      <c r="I13" s="90"/>
      <c r="J13" s="188"/>
      <c r="K13" s="81">
        <v>20</v>
      </c>
      <c r="L13" s="81">
        <v>0</v>
      </c>
      <c r="M13" s="81">
        <v>68</v>
      </c>
      <c r="N13" s="91">
        <v>8</v>
      </c>
      <c r="O13" s="92">
        <v>0</v>
      </c>
      <c r="P13" s="93">
        <f>N13+O13</f>
        <v>8</v>
      </c>
      <c r="Q13" s="82">
        <f>IFERROR(P13/M13,"-")</f>
        <v>0.11764705882353</v>
      </c>
      <c r="R13" s="81">
        <v>0</v>
      </c>
      <c r="S13" s="81">
        <v>2</v>
      </c>
      <c r="T13" s="82">
        <f>IFERROR(S13/(O13+P13),"-")</f>
        <v>0.25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5</v>
      </c>
      <c r="BO13" s="120">
        <f>IF(P13=0,"",IF(BN13=0,"",(BN13/P13)))</f>
        <v>0.625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77</v>
      </c>
      <c r="E14" s="203" t="s">
        <v>78</v>
      </c>
      <c r="F14" s="203" t="s">
        <v>64</v>
      </c>
      <c r="G14" s="203"/>
      <c r="H14" s="90" t="s">
        <v>86</v>
      </c>
      <c r="I14" s="90"/>
      <c r="J14" s="188"/>
      <c r="K14" s="81">
        <v>16</v>
      </c>
      <c r="L14" s="81">
        <v>0</v>
      </c>
      <c r="M14" s="81">
        <v>78</v>
      </c>
      <c r="N14" s="91">
        <v>5</v>
      </c>
      <c r="O14" s="92">
        <v>0</v>
      </c>
      <c r="P14" s="93">
        <f>N14+O14</f>
        <v>5</v>
      </c>
      <c r="Q14" s="82">
        <f>IFERROR(P14/M14,"-")</f>
        <v>0.064102564102564</v>
      </c>
      <c r="R14" s="81">
        <v>0</v>
      </c>
      <c r="S14" s="81">
        <v>2</v>
      </c>
      <c r="T14" s="82">
        <f>IFERROR(S14/(O14+P14),"-")</f>
        <v>0.4</v>
      </c>
      <c r="U14" s="182"/>
      <c r="V14" s="84">
        <v>1</v>
      </c>
      <c r="W14" s="82">
        <f>IF(P14=0,"-",V14/P14)</f>
        <v>0.2</v>
      </c>
      <c r="X14" s="186">
        <v>6000</v>
      </c>
      <c r="Y14" s="187">
        <f>IFERROR(X14/P14,"-")</f>
        <v>1200</v>
      </c>
      <c r="Z14" s="187">
        <f>IFERROR(X14/V14,"-")</f>
        <v>6000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0.6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0.4</v>
      </c>
      <c r="BY14" s="128">
        <v>1</v>
      </c>
      <c r="BZ14" s="129">
        <f>IFERROR(BY14/BW14,"-")</f>
        <v>0.5</v>
      </c>
      <c r="CA14" s="130">
        <v>6000</v>
      </c>
      <c r="CB14" s="131">
        <f>IFERROR(CA14/BW14,"-")</f>
        <v>3000</v>
      </c>
      <c r="CC14" s="132"/>
      <c r="CD14" s="132">
        <v>1</v>
      </c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6000</v>
      </c>
      <c r="CQ14" s="141">
        <v>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92</v>
      </c>
      <c r="E15" s="203" t="s">
        <v>93</v>
      </c>
      <c r="F15" s="203" t="s">
        <v>64</v>
      </c>
      <c r="G15" s="203"/>
      <c r="H15" s="90" t="s">
        <v>86</v>
      </c>
      <c r="I15" s="90"/>
      <c r="J15" s="188"/>
      <c r="K15" s="81">
        <v>12</v>
      </c>
      <c r="L15" s="81">
        <v>0</v>
      </c>
      <c r="M15" s="81">
        <v>43</v>
      </c>
      <c r="N15" s="91">
        <v>3</v>
      </c>
      <c r="O15" s="92">
        <v>0</v>
      </c>
      <c r="P15" s="93">
        <f>N15+O15</f>
        <v>3</v>
      </c>
      <c r="Q15" s="82">
        <f>IFERROR(P15/M15,"-")</f>
        <v>0.069767441860465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0.33333333333333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81</v>
      </c>
      <c r="E16" s="203" t="s">
        <v>81</v>
      </c>
      <c r="F16" s="203" t="s">
        <v>82</v>
      </c>
      <c r="G16" s="203"/>
      <c r="H16" s="90"/>
      <c r="I16" s="90"/>
      <c r="J16" s="188"/>
      <c r="K16" s="81">
        <v>198</v>
      </c>
      <c r="L16" s="81">
        <v>92</v>
      </c>
      <c r="M16" s="81">
        <v>47</v>
      </c>
      <c r="N16" s="91">
        <v>24</v>
      </c>
      <c r="O16" s="92">
        <v>0</v>
      </c>
      <c r="P16" s="93">
        <f>N16+O16</f>
        <v>24</v>
      </c>
      <c r="Q16" s="82">
        <f>IFERROR(P16/M16,"-")</f>
        <v>0.51063829787234</v>
      </c>
      <c r="R16" s="81">
        <v>7</v>
      </c>
      <c r="S16" s="81">
        <v>6</v>
      </c>
      <c r="T16" s="82">
        <f>IFERROR(S16/(O16+P16),"-")</f>
        <v>0.25</v>
      </c>
      <c r="U16" s="182"/>
      <c r="V16" s="84">
        <v>8</v>
      </c>
      <c r="W16" s="82">
        <f>IF(P16=0,"-",V16/P16)</f>
        <v>0.33333333333333</v>
      </c>
      <c r="X16" s="186">
        <v>896000</v>
      </c>
      <c r="Y16" s="187">
        <f>IFERROR(X16/P16,"-")</f>
        <v>37333.333333333</v>
      </c>
      <c r="Z16" s="187">
        <f>IFERROR(X16/V16,"-")</f>
        <v>112000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2</v>
      </c>
      <c r="AN16" s="101">
        <f>IF(P16=0,"",IF(AM16=0,"",(AM16/P16)))</f>
        <v>0.083333333333333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0.16666666666667</v>
      </c>
      <c r="BP16" s="121">
        <v>1</v>
      </c>
      <c r="BQ16" s="122">
        <f>IFERROR(BP16/BN16,"-")</f>
        <v>0.25</v>
      </c>
      <c r="BR16" s="123">
        <v>23000</v>
      </c>
      <c r="BS16" s="124">
        <f>IFERROR(BR16/BN16,"-")</f>
        <v>5750</v>
      </c>
      <c r="BT16" s="125"/>
      <c r="BU16" s="125"/>
      <c r="BV16" s="125">
        <v>1</v>
      </c>
      <c r="BW16" s="126">
        <v>13</v>
      </c>
      <c r="BX16" s="127">
        <f>IF(P16=0,"",IF(BW16=0,"",(BW16/P16)))</f>
        <v>0.54166666666667</v>
      </c>
      <c r="BY16" s="128">
        <v>3</v>
      </c>
      <c r="BZ16" s="129">
        <f>IFERROR(BY16/BW16,"-")</f>
        <v>0.23076923076923</v>
      </c>
      <c r="CA16" s="130">
        <v>593000</v>
      </c>
      <c r="CB16" s="131">
        <f>IFERROR(CA16/BW16,"-")</f>
        <v>45615.384615385</v>
      </c>
      <c r="CC16" s="132">
        <v>1</v>
      </c>
      <c r="CD16" s="132"/>
      <c r="CE16" s="132">
        <v>2</v>
      </c>
      <c r="CF16" s="133">
        <v>5</v>
      </c>
      <c r="CG16" s="134">
        <f>IF(P16=0,"",IF(CF16=0,"",(CF16/P16)))</f>
        <v>0.20833333333333</v>
      </c>
      <c r="CH16" s="135">
        <v>4</v>
      </c>
      <c r="CI16" s="136">
        <f>IFERROR(CH16/CF16,"-")</f>
        <v>0.8</v>
      </c>
      <c r="CJ16" s="137">
        <v>280000</v>
      </c>
      <c r="CK16" s="138">
        <f>IFERROR(CJ16/CF16,"-")</f>
        <v>56000</v>
      </c>
      <c r="CL16" s="139">
        <v>1</v>
      </c>
      <c r="CM16" s="139">
        <v>2</v>
      </c>
      <c r="CN16" s="139">
        <v>1</v>
      </c>
      <c r="CO16" s="140">
        <v>8</v>
      </c>
      <c r="CP16" s="141">
        <v>896000</v>
      </c>
      <c r="CQ16" s="141">
        <v>492000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30"/>
      <c r="B17" s="87"/>
      <c r="C17" s="88"/>
      <c r="D17" s="88"/>
      <c r="E17" s="88"/>
      <c r="F17" s="89"/>
      <c r="G17" s="90"/>
      <c r="H17" s="90"/>
      <c r="I17" s="90"/>
      <c r="J17" s="192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59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30"/>
      <c r="B18" s="37"/>
      <c r="C18" s="21"/>
      <c r="D18" s="21"/>
      <c r="E18" s="21"/>
      <c r="F18" s="22"/>
      <c r="G18" s="36"/>
      <c r="H18" s="36"/>
      <c r="I18" s="75"/>
      <c r="J18" s="193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61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19">
        <f>AB19</f>
        <v>2.9694444444444</v>
      </c>
      <c r="B19" s="39"/>
      <c r="C19" s="39"/>
      <c r="D19" s="39"/>
      <c r="E19" s="39"/>
      <c r="F19" s="39"/>
      <c r="G19" s="40" t="s">
        <v>95</v>
      </c>
      <c r="H19" s="40"/>
      <c r="I19" s="40"/>
      <c r="J19" s="190">
        <f>SUM(J6:J18)</f>
        <v>720000</v>
      </c>
      <c r="K19" s="41">
        <f>SUM(K6:K18)</f>
        <v>478</v>
      </c>
      <c r="L19" s="41">
        <f>SUM(L6:L18)</f>
        <v>172</v>
      </c>
      <c r="M19" s="41">
        <f>SUM(M6:M18)</f>
        <v>717</v>
      </c>
      <c r="N19" s="41">
        <f>SUM(N6:N18)</f>
        <v>104</v>
      </c>
      <c r="O19" s="41">
        <f>SUM(O6:O18)</f>
        <v>1</v>
      </c>
      <c r="P19" s="41">
        <f>SUM(P6:P18)</f>
        <v>105</v>
      </c>
      <c r="Q19" s="42">
        <f>IFERROR(P19/M19,"-")</f>
        <v>0.14644351464435</v>
      </c>
      <c r="R19" s="78">
        <f>SUM(R6:R18)</f>
        <v>12</v>
      </c>
      <c r="S19" s="78">
        <f>SUM(S6:S18)</f>
        <v>31</v>
      </c>
      <c r="T19" s="42">
        <f>IFERROR(R19/P19,"-")</f>
        <v>0.11428571428571</v>
      </c>
      <c r="U19" s="184">
        <f>IFERROR(J19/P19,"-")</f>
        <v>6857.1428571429</v>
      </c>
      <c r="V19" s="44">
        <f>SUM(V6:V18)</f>
        <v>23</v>
      </c>
      <c r="W19" s="42">
        <f>IFERROR(V19/P19,"-")</f>
        <v>0.21904761904762</v>
      </c>
      <c r="X19" s="190">
        <f>SUM(X6:X18)</f>
        <v>2138000</v>
      </c>
      <c r="Y19" s="190">
        <f>IFERROR(X19/P19,"-")</f>
        <v>20361.904761905</v>
      </c>
      <c r="Z19" s="190">
        <f>IFERROR(X19/V19,"-")</f>
        <v>92956.52173913</v>
      </c>
      <c r="AA19" s="190">
        <f>X19-J19</f>
        <v>1418000</v>
      </c>
      <c r="AB19" s="47">
        <f>X19/J19</f>
        <v>2.9694444444444</v>
      </c>
      <c r="AC19" s="60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0.475</v>
      </c>
      <c r="B6" s="203" t="s">
        <v>97</v>
      </c>
      <c r="C6" s="203" t="s">
        <v>98</v>
      </c>
      <c r="D6" s="203" t="s">
        <v>99</v>
      </c>
      <c r="E6" s="203" t="s">
        <v>63</v>
      </c>
      <c r="F6" s="203" t="s">
        <v>64</v>
      </c>
      <c r="G6" s="203" t="s">
        <v>100</v>
      </c>
      <c r="H6" s="90" t="s">
        <v>101</v>
      </c>
      <c r="I6" s="90" t="s">
        <v>102</v>
      </c>
      <c r="J6" s="188">
        <v>80000</v>
      </c>
      <c r="K6" s="81">
        <v>14</v>
      </c>
      <c r="L6" s="81">
        <v>0</v>
      </c>
      <c r="M6" s="81">
        <v>59</v>
      </c>
      <c r="N6" s="91">
        <v>12</v>
      </c>
      <c r="O6" s="92">
        <v>0</v>
      </c>
      <c r="P6" s="93">
        <f>N6+O6</f>
        <v>12</v>
      </c>
      <c r="Q6" s="82">
        <f>IFERROR(P6/M6,"-")</f>
        <v>0.20338983050847</v>
      </c>
      <c r="R6" s="81">
        <v>1</v>
      </c>
      <c r="S6" s="81">
        <v>6</v>
      </c>
      <c r="T6" s="82">
        <f>IFERROR(S6/(O6+P6),"-")</f>
        <v>0.5</v>
      </c>
      <c r="U6" s="182">
        <f>IFERROR(J6/SUM(P6:P7),"-")</f>
        <v>3200</v>
      </c>
      <c r="V6" s="84">
        <v>3</v>
      </c>
      <c r="W6" s="82">
        <f>IF(P6=0,"-",V6/P6)</f>
        <v>0.25</v>
      </c>
      <c r="X6" s="186">
        <v>38000</v>
      </c>
      <c r="Y6" s="187">
        <f>IFERROR(X6/P6,"-")</f>
        <v>3166.6666666667</v>
      </c>
      <c r="Z6" s="187">
        <f>IFERROR(X6/V6,"-")</f>
        <v>12666.666666667</v>
      </c>
      <c r="AA6" s="188">
        <f>SUM(X6:X7)-SUM(J6:J7)</f>
        <v>-42000</v>
      </c>
      <c r="AB6" s="85">
        <f>SUM(X6:X7)/SUM(J6:J7)</f>
        <v>0.475</v>
      </c>
      <c r="AC6" s="79"/>
      <c r="AD6" s="94">
        <v>1</v>
      </c>
      <c r="AE6" s="95">
        <f>IF(P6=0,"",IF(AD6=0,"",(AD6/P6)))</f>
        <v>0.083333333333333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>
        <v>1</v>
      </c>
      <c r="AP6" s="102">
        <f>IFERROR(AP6/AM6,"-")</f>
        <v>0</v>
      </c>
      <c r="AQ6" s="103">
        <v>4000</v>
      </c>
      <c r="AR6" s="104">
        <f>IFERROR(AQ6/AM6,"-")</f>
        <v>2000</v>
      </c>
      <c r="AS6" s="105"/>
      <c r="AT6" s="105">
        <v>1</v>
      </c>
      <c r="AU6" s="105"/>
      <c r="AV6" s="106">
        <v>3</v>
      </c>
      <c r="AW6" s="107">
        <f>IF(P6=0,"",IF(AV6=0,"",(AV6/P6)))</f>
        <v>0.25</v>
      </c>
      <c r="AX6" s="106">
        <v>1</v>
      </c>
      <c r="AY6" s="108">
        <f>IFERROR(AX6/AV6,"-")</f>
        <v>0.33333333333333</v>
      </c>
      <c r="AZ6" s="109">
        <v>29000</v>
      </c>
      <c r="BA6" s="110">
        <f>IFERROR(AZ6/AV6,"-")</f>
        <v>9666.6666666667</v>
      </c>
      <c r="BB6" s="111"/>
      <c r="BC6" s="111"/>
      <c r="BD6" s="111">
        <v>1</v>
      </c>
      <c r="BE6" s="112">
        <v>3</v>
      </c>
      <c r="BF6" s="113">
        <f>IF(P6=0,"",IF(BE6=0,"",(BE6/P6)))</f>
        <v>0.25</v>
      </c>
      <c r="BG6" s="112">
        <v>1</v>
      </c>
      <c r="BH6" s="114">
        <f>IFERROR(BG6/BE6,"-")</f>
        <v>0.33333333333333</v>
      </c>
      <c r="BI6" s="115">
        <v>5000</v>
      </c>
      <c r="BJ6" s="116">
        <f>IFERROR(BI6/BE6,"-")</f>
        <v>1666.6666666667</v>
      </c>
      <c r="BK6" s="117">
        <v>1</v>
      </c>
      <c r="BL6" s="117"/>
      <c r="BM6" s="117"/>
      <c r="BN6" s="119">
        <v>3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38000</v>
      </c>
      <c r="CQ6" s="141">
        <v>29000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103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71</v>
      </c>
      <c r="L7" s="81">
        <v>36</v>
      </c>
      <c r="M7" s="81">
        <v>44</v>
      </c>
      <c r="N7" s="91">
        <v>13</v>
      </c>
      <c r="O7" s="92">
        <v>0</v>
      </c>
      <c r="P7" s="93">
        <f>N7+O7</f>
        <v>13</v>
      </c>
      <c r="Q7" s="82">
        <f>IFERROR(P7/M7,"-")</f>
        <v>0.29545454545455</v>
      </c>
      <c r="R7" s="81">
        <v>1</v>
      </c>
      <c r="S7" s="81">
        <v>3</v>
      </c>
      <c r="T7" s="82">
        <f>IFERROR(S7/(O7+P7),"-")</f>
        <v>0.23076923076923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0.23076923076923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0.076923076923077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0.30769230769231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0.38461538461538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0.475</v>
      </c>
      <c r="B10" s="39"/>
      <c r="C10" s="39"/>
      <c r="D10" s="39"/>
      <c r="E10" s="39"/>
      <c r="F10" s="39"/>
      <c r="G10" s="40" t="s">
        <v>104</v>
      </c>
      <c r="H10" s="40"/>
      <c r="I10" s="40"/>
      <c r="J10" s="190">
        <f>SUM(J6:J9)</f>
        <v>80000</v>
      </c>
      <c r="K10" s="41">
        <f>SUM(K6:K9)</f>
        <v>85</v>
      </c>
      <c r="L10" s="41">
        <f>SUM(L6:L9)</f>
        <v>36</v>
      </c>
      <c r="M10" s="41">
        <f>SUM(M6:M9)</f>
        <v>103</v>
      </c>
      <c r="N10" s="41">
        <f>SUM(N6:N9)</f>
        <v>25</v>
      </c>
      <c r="O10" s="41">
        <f>SUM(O6:O9)</f>
        <v>0</v>
      </c>
      <c r="P10" s="41">
        <f>SUM(P6:P9)</f>
        <v>25</v>
      </c>
      <c r="Q10" s="42">
        <f>IFERROR(P10/M10,"-")</f>
        <v>0.24271844660194</v>
      </c>
      <c r="R10" s="78">
        <f>SUM(R6:R9)</f>
        <v>2</v>
      </c>
      <c r="S10" s="78">
        <f>SUM(S6:S9)</f>
        <v>9</v>
      </c>
      <c r="T10" s="42">
        <f>IFERROR(R10/P10,"-")</f>
        <v>0.08</v>
      </c>
      <c r="U10" s="184">
        <f>IFERROR(J10/P10,"-")</f>
        <v>3200</v>
      </c>
      <c r="V10" s="44">
        <f>SUM(V6:V9)</f>
        <v>3</v>
      </c>
      <c r="W10" s="42">
        <f>IFERROR(V10/P10,"-")</f>
        <v>0.12</v>
      </c>
      <c r="X10" s="190">
        <f>SUM(X6:X9)</f>
        <v>38000</v>
      </c>
      <c r="Y10" s="190">
        <f>IFERROR(X10/P10,"-")</f>
        <v>1520</v>
      </c>
      <c r="Z10" s="190">
        <f>IFERROR(X10/V10,"-")</f>
        <v>12666.666666667</v>
      </c>
      <c r="AA10" s="190">
        <f>X10-J10</f>
        <v>-42000</v>
      </c>
      <c r="AB10" s="47">
        <f>X10/J10</f>
        <v>0.475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