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<sst xmlns="http://schemas.openxmlformats.org/spreadsheetml/2006/main" uniqueCount="94">
  <si>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</si>
  <si>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</si>
  <si>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</si>
  <si>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</si>
  <si>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</si>
  <si>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</si>
  <si>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</si>
  <si>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</si>
  <si>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</si>
  <si>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</si>
  <si>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</si>
  <si>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</si>
  <si>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</si>
  <si>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</si>
  <si>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</si>
  <si>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</si>
  <si>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</si>
  <si>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</si>
  <si>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</si>
  <si>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</si>
  <si>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</si>
  <si>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</si>
  <si>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</si>
  <si>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</si>
  <si>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05月</t>
  </si>
  <si>
    <t>りんご</t>
  </si>
  <si>
    <t>最終更新日</t>
  </si>
  <si>
    <t>08月31日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</si>
  <si>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</si>
  <si>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</si>
  <si>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</si>
  <si>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</si>
  <si>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</si>
  <si>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</si>
  <si>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</si>
  <si>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</si>
  <si>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</si>
  <si>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</si>
  <si>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</si>
  <si>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</si>
  <si>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</si>
  <si>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</si>
  <si>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</si>
  <si>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</si>
  <si>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</si>
  <si>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</si>
  <si>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</si>
  <si>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</si>
  <si>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</si>
  <si>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</si>
  <si>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</si>
  <si>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</si>
  <si>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</si>
  <si>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</si>
  <si>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</si>
  <si>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</si>
  <si>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</si>
  <si>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</si>
  <si>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</si>
  <si>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</si>
  <si>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ks432</t>
  </si>
  <si>
    <t>①大正版（栗山絵麻）</t>
  </si>
  <si>
    <t>167「やすらぎプラスの出会い」</t>
  </si>
  <si>
    <t>TOP</t>
  </si>
  <si>
    <t>スポニチ関東</t>
  </si>
  <si>
    <t>半2段つかみ20段保証</t>
  </si>
  <si>
    <t>20段保証</t>
  </si>
  <si>
    <t>ks433</t>
  </si>
  <si>
    <t>②旧デイリー風（栗山絵麻）</t>
  </si>
  <si>
    <t>168「まるで出会いのバーゲンセール」</t>
  </si>
  <si>
    <t>ks434</t>
  </si>
  <si>
    <t>③右女3（栗山絵麻）</t>
  </si>
  <si>
    <t>169「不器用な人のための中高年出会い」</t>
  </si>
  <si>
    <t>ks435</t>
  </si>
  <si>
    <t>③黒：右女3（栗山絵麻）</t>
  </si>
  <si>
    <t>170「ある冴えない中高年男性の日々が・・？」</t>
  </si>
  <si>
    <t>ks436</t>
  </si>
  <si>
    <t>(空電共通)</t>
  </si>
  <si>
    <t>空電</t>
  </si>
  <si>
    <t>ks437</t>
  </si>
  <si>
    <t>ニッカン関西</t>
  </si>
  <si>
    <t>半2段つかみ10段保証</t>
  </si>
  <si>
    <t>1～10日</t>
  </si>
  <si>
    <t>ks438</t>
  </si>
  <si>
    <t>11～20日</t>
  </si>
  <si>
    <t>ks439</t>
  </si>
  <si>
    <t>21～31日</t>
  </si>
  <si>
    <t>ks440</t>
  </si>
  <si>
    <t>ks441</t>
  </si>
  <si>
    <t>ニッカン西部</t>
  </si>
  <si>
    <t>ks442</t>
  </si>
  <si>
    <t>ks443</t>
  </si>
  <si>
    <t>ks444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</si>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</sst>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13</v>
      </c>
      <c r="D6" s="195">
        <v>860000</v>
      </c>
      <c r="E6" s="81">
        <v>430</v>
      </c>
      <c r="F6" s="81">
        <v>163</v>
      </c>
      <c r="G6" s="81">
        <v>740</v>
      </c>
      <c r="H6" s="91">
        <v>74</v>
      </c>
      <c r="I6" s="92">
        <v>0</v>
      </c>
      <c r="J6" s="145">
        <f>H6+I6</f>
        <v>74</v>
      </c>
      <c r="K6" s="82">
        <f>IFERROR(J6/G6,"-")</f>
        <v>0.1</v>
      </c>
      <c r="L6" s="81">
        <v>10</v>
      </c>
      <c r="M6" s="81">
        <v>19</v>
      </c>
      <c r="N6" s="82">
        <f>IFERROR(L6/J6,"-")</f>
        <v>0.13513513513514</v>
      </c>
      <c r="O6" s="83">
        <f>IFERROR(D6/J6,"-")</f>
        <v>11621.621621622</v>
      </c>
      <c r="P6" s="84">
        <v>20</v>
      </c>
      <c r="Q6" s="82">
        <f>IFERROR(P6/J6,"-")</f>
        <v>0.27027027027027</v>
      </c>
      <c r="R6" s="200">
        <v>3123660</v>
      </c>
      <c r="S6" s="201">
        <f>IFERROR(R6/J6,"-")</f>
        <v>42211.621621622</v>
      </c>
      <c r="T6" s="201">
        <f>IFERROR(R6/P6,"-")</f>
        <v>156183</v>
      </c>
      <c r="U6" s="195">
        <f>IFERROR(R6-D6,"-")</f>
        <v>2263660</v>
      </c>
      <c r="V6" s="85">
        <f>R6/D6</f>
        <v>3.6321627906977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860000</v>
      </c>
      <c r="E9" s="41">
        <f>SUM(E6:E7)</f>
        <v>430</v>
      </c>
      <c r="F9" s="41">
        <f>SUM(F6:F7)</f>
        <v>163</v>
      </c>
      <c r="G9" s="41">
        <f>SUM(G6:G7)</f>
        <v>740</v>
      </c>
      <c r="H9" s="41">
        <f>SUM(H6:H7)</f>
        <v>74</v>
      </c>
      <c r="I9" s="41">
        <f>SUM(I6:I7)</f>
        <v>0</v>
      </c>
      <c r="J9" s="41">
        <f>SUM(J6:J7)</f>
        <v>74</v>
      </c>
      <c r="K9" s="42">
        <f>IFERROR(J9/G9,"-")</f>
        <v>0.1</v>
      </c>
      <c r="L9" s="78">
        <f>SUM(L6:L7)</f>
        <v>10</v>
      </c>
      <c r="M9" s="78">
        <f>SUM(M6:M7)</f>
        <v>19</v>
      </c>
      <c r="N9" s="42">
        <f>IFERROR(L9/J9,"-")</f>
        <v>0.13513513513514</v>
      </c>
      <c r="O9" s="43">
        <f>IFERROR(D9/J9,"-")</f>
        <v>11621.621621622</v>
      </c>
      <c r="P9" s="44">
        <f>SUM(P6:P7)</f>
        <v>20</v>
      </c>
      <c r="Q9" s="42">
        <f>IFERROR(P9/J9,"-")</f>
        <v>0.27027027027027</v>
      </c>
      <c r="R9" s="45">
        <f>SUM(R6:R7)</f>
        <v>3123660</v>
      </c>
      <c r="S9" s="45">
        <f>IFERROR(R9/J9,"-")</f>
        <v>42211.621621622</v>
      </c>
      <c r="T9" s="45">
        <f>IFERROR(R9/P9,"-")</f>
        <v>156183</v>
      </c>
      <c r="U9" s="46">
        <f>SUM(U6:U7)</f>
        <v>2263660</v>
      </c>
      <c r="V9" s="47">
        <f>IFERROR(R9/D9,"-")</f>
        <v>3.6321627906977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2.19915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90" t="s">
        <v>66</v>
      </c>
      <c r="J6" s="188">
        <v>400000</v>
      </c>
      <c r="K6" s="81">
        <v>14</v>
      </c>
      <c r="L6" s="81">
        <v>0</v>
      </c>
      <c r="M6" s="81">
        <v>99</v>
      </c>
      <c r="N6" s="91">
        <v>3</v>
      </c>
      <c r="O6" s="92">
        <v>0</v>
      </c>
      <c r="P6" s="93">
        <f>N6+O6</f>
        <v>3</v>
      </c>
      <c r="Q6" s="82">
        <f>IFERROR(P6/M6,"-")</f>
        <v>0.03030303030303</v>
      </c>
      <c r="R6" s="81">
        <v>0</v>
      </c>
      <c r="S6" s="81">
        <v>1</v>
      </c>
      <c r="T6" s="82">
        <f>IFERROR(S6/(O6+P6),"-")</f>
        <v>0.33333333333333</v>
      </c>
      <c r="U6" s="182">
        <f>IFERROR(J6/SUM(P6:P10),"-")</f>
        <v>13333.333333333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SUM(X6:X10)-SUM(J6:J10)</f>
        <v>479660</v>
      </c>
      <c r="AB6" s="85">
        <f>SUM(X6:X10)/SUM(J6:J10)</f>
        <v>2.19915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0.33333333333333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>
        <v>2</v>
      </c>
      <c r="BX6" s="127">
        <f>IF(P6=0,"",IF(BW6=0,"",(BW6/P6)))</f>
        <v>0.66666666666667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68</v>
      </c>
      <c r="E7" s="203" t="s">
        <v>69</v>
      </c>
      <c r="F7" s="203" t="s">
        <v>63</v>
      </c>
      <c r="G7" s="203"/>
      <c r="H7" s="90" t="s">
        <v>65</v>
      </c>
      <c r="I7" s="90"/>
      <c r="J7" s="188"/>
      <c r="K7" s="81">
        <v>13</v>
      </c>
      <c r="L7" s="81">
        <v>0</v>
      </c>
      <c r="M7" s="81">
        <v>114</v>
      </c>
      <c r="N7" s="91">
        <v>5</v>
      </c>
      <c r="O7" s="92">
        <v>0</v>
      </c>
      <c r="P7" s="93">
        <f>N7+O7</f>
        <v>5</v>
      </c>
      <c r="Q7" s="82">
        <f>IFERROR(P7/M7,"-")</f>
        <v>0.043859649122807</v>
      </c>
      <c r="R7" s="81">
        <v>0</v>
      </c>
      <c r="S7" s="81">
        <v>4</v>
      </c>
      <c r="T7" s="82">
        <f>IFERROR(S7/(O7+P7),"-")</f>
        <v>0.8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0.2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2</v>
      </c>
      <c r="BO7" s="120">
        <f>IF(P7=0,"",IF(BN7=0,"",(BN7/P7)))</f>
        <v>0.4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0.2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0.2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71</v>
      </c>
      <c r="E8" s="203" t="s">
        <v>72</v>
      </c>
      <c r="F8" s="203" t="s">
        <v>63</v>
      </c>
      <c r="G8" s="203"/>
      <c r="H8" s="90" t="s">
        <v>65</v>
      </c>
      <c r="I8" s="90"/>
      <c r="J8" s="188"/>
      <c r="K8" s="81">
        <v>10</v>
      </c>
      <c r="L8" s="81">
        <v>0</v>
      </c>
      <c r="M8" s="81">
        <v>51</v>
      </c>
      <c r="N8" s="91">
        <v>1</v>
      </c>
      <c r="O8" s="92">
        <v>0</v>
      </c>
      <c r="P8" s="93">
        <f>N8+O8</f>
        <v>1</v>
      </c>
      <c r="Q8" s="82">
        <f>IFERROR(P8/M8,"-")</f>
        <v>0.019607843137255</v>
      </c>
      <c r="R8" s="81">
        <v>0</v>
      </c>
      <c r="S8" s="81">
        <v>0</v>
      </c>
      <c r="T8" s="82">
        <f>IFERROR(S8/(O8+P8),"-")</f>
        <v>0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1</v>
      </c>
      <c r="BO8" s="120">
        <f>IF(P8=0,"",IF(BN8=0,"",(BN8/P8)))</f>
        <v>1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73</v>
      </c>
      <c r="C9" s="203"/>
      <c r="D9" s="203" t="s">
        <v>74</v>
      </c>
      <c r="E9" s="203" t="s">
        <v>75</v>
      </c>
      <c r="F9" s="203" t="s">
        <v>63</v>
      </c>
      <c r="G9" s="203"/>
      <c r="H9" s="90" t="s">
        <v>65</v>
      </c>
      <c r="I9" s="90"/>
      <c r="J9" s="188"/>
      <c r="K9" s="81">
        <v>14</v>
      </c>
      <c r="L9" s="81">
        <v>0</v>
      </c>
      <c r="M9" s="81">
        <v>76</v>
      </c>
      <c r="N9" s="91">
        <v>3</v>
      </c>
      <c r="O9" s="92">
        <v>0</v>
      </c>
      <c r="P9" s="93">
        <f>N9+O9</f>
        <v>3</v>
      </c>
      <c r="Q9" s="82">
        <f>IFERROR(P9/M9,"-")</f>
        <v>0.039473684210526</v>
      </c>
      <c r="R9" s="81">
        <v>1</v>
      </c>
      <c r="S9" s="81">
        <v>1</v>
      </c>
      <c r="T9" s="82">
        <f>IFERROR(S9/(O9+P9),"-")</f>
        <v>0.33333333333333</v>
      </c>
      <c r="U9" s="182"/>
      <c r="V9" s="84">
        <v>1</v>
      </c>
      <c r="W9" s="82">
        <f>IF(P9=0,"-",V9/P9)</f>
        <v>0.33333333333333</v>
      </c>
      <c r="X9" s="186">
        <v>3000</v>
      </c>
      <c r="Y9" s="187">
        <f>IFERROR(X9/P9,"-")</f>
        <v>1000</v>
      </c>
      <c r="Z9" s="187">
        <f>IFERROR(X9/V9,"-")</f>
        <v>3000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0.33333333333333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</v>
      </c>
      <c r="BO9" s="120">
        <f>IF(P9=0,"",IF(BN9=0,"",(BN9/P9)))</f>
        <v>0.33333333333333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1</v>
      </c>
      <c r="BX9" s="127">
        <f>IF(P9=0,"",IF(BW9=0,"",(BW9/P9)))</f>
        <v>0.33333333333333</v>
      </c>
      <c r="BY9" s="128">
        <v>1</v>
      </c>
      <c r="BZ9" s="129">
        <f>IFERROR(BY9/BW9,"-")</f>
        <v>1</v>
      </c>
      <c r="CA9" s="130">
        <v>3000</v>
      </c>
      <c r="CB9" s="131">
        <f>IFERROR(CA9/BW9,"-")</f>
        <v>3000</v>
      </c>
      <c r="CC9" s="132">
        <v>1</v>
      </c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3000</v>
      </c>
      <c r="CQ9" s="141">
        <v>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76</v>
      </c>
      <c r="C10" s="203"/>
      <c r="D10" s="203" t="s">
        <v>77</v>
      </c>
      <c r="E10" s="203" t="s">
        <v>77</v>
      </c>
      <c r="F10" s="203" t="s">
        <v>78</v>
      </c>
      <c r="G10" s="203"/>
      <c r="H10" s="90"/>
      <c r="I10" s="90"/>
      <c r="J10" s="188"/>
      <c r="K10" s="81">
        <v>135</v>
      </c>
      <c r="L10" s="81">
        <v>83</v>
      </c>
      <c r="M10" s="81">
        <v>61</v>
      </c>
      <c r="N10" s="91">
        <v>18</v>
      </c>
      <c r="O10" s="92">
        <v>0</v>
      </c>
      <c r="P10" s="93">
        <f>N10+O10</f>
        <v>18</v>
      </c>
      <c r="Q10" s="82">
        <f>IFERROR(P10/M10,"-")</f>
        <v>0.29508196721311</v>
      </c>
      <c r="R10" s="81">
        <v>4</v>
      </c>
      <c r="S10" s="81">
        <v>5</v>
      </c>
      <c r="T10" s="82">
        <f>IFERROR(S10/(O10+P10),"-")</f>
        <v>0.27777777777778</v>
      </c>
      <c r="U10" s="182"/>
      <c r="V10" s="84">
        <v>8</v>
      </c>
      <c r="W10" s="82">
        <f>IF(P10=0,"-",V10/P10)</f>
        <v>0.44444444444444</v>
      </c>
      <c r="X10" s="186">
        <v>876660</v>
      </c>
      <c r="Y10" s="187">
        <f>IFERROR(X10/P10,"-")</f>
        <v>48703.333333333</v>
      </c>
      <c r="Z10" s="187">
        <f>IFERROR(X10/V10,"-")</f>
        <v>109582.5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2</v>
      </c>
      <c r="BF10" s="113">
        <f>IF(P10=0,"",IF(BE10=0,"",(BE10/P10)))</f>
        <v>0.11111111111111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5</v>
      </c>
      <c r="BO10" s="120">
        <f>IF(P10=0,"",IF(BN10=0,"",(BN10/P10)))</f>
        <v>0.27777777777778</v>
      </c>
      <c r="BP10" s="121">
        <v>3</v>
      </c>
      <c r="BQ10" s="122">
        <f>IFERROR(BP10/BN10,"-")</f>
        <v>0.6</v>
      </c>
      <c r="BR10" s="123">
        <v>102000</v>
      </c>
      <c r="BS10" s="124">
        <f>IFERROR(BR10/BN10,"-")</f>
        <v>20400</v>
      </c>
      <c r="BT10" s="125">
        <v>2</v>
      </c>
      <c r="BU10" s="125"/>
      <c r="BV10" s="125">
        <v>1</v>
      </c>
      <c r="BW10" s="126">
        <v>9</v>
      </c>
      <c r="BX10" s="127">
        <f>IF(P10=0,"",IF(BW10=0,"",(BW10/P10)))</f>
        <v>0.5</v>
      </c>
      <c r="BY10" s="128">
        <v>5</v>
      </c>
      <c r="BZ10" s="129">
        <f>IFERROR(BY10/BW10,"-")</f>
        <v>0.55555555555556</v>
      </c>
      <c r="CA10" s="130">
        <v>789660</v>
      </c>
      <c r="CB10" s="131">
        <f>IFERROR(CA10/BW10,"-")</f>
        <v>87740</v>
      </c>
      <c r="CC10" s="132">
        <v>2</v>
      </c>
      <c r="CD10" s="132">
        <v>2</v>
      </c>
      <c r="CE10" s="132">
        <v>1</v>
      </c>
      <c r="CF10" s="133">
        <v>2</v>
      </c>
      <c r="CG10" s="134">
        <f>IF(P10=0,"",IF(CF10=0,"",(CF10/P10)))</f>
        <v>0.11111111111111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8</v>
      </c>
      <c r="CP10" s="141">
        <v>876660</v>
      </c>
      <c r="CQ10" s="141">
        <v>751000</v>
      </c>
      <c r="CR10" s="141"/>
      <c r="CS10" s="142" t="str">
        <f>IF(AND(CQ10=0,CR10=0),"",IF(AND(CQ10&lt;=100000,CR10&lt;=100000),"",IF(CQ10/CP10&gt;0.7,"男高",IF(CR10/CP10&gt;0.7,"女高",""))))</f>
        <v>男高</v>
      </c>
    </row>
    <row r="11" spans="1:98">
      <c r="A11" s="80">
        <f>AB11</f>
        <v>8.5115384615385</v>
      </c>
      <c r="B11" s="203" t="s">
        <v>79</v>
      </c>
      <c r="C11" s="203"/>
      <c r="D11" s="203" t="s">
        <v>61</v>
      </c>
      <c r="E11" s="203" t="s">
        <v>62</v>
      </c>
      <c r="F11" s="203" t="s">
        <v>63</v>
      </c>
      <c r="G11" s="203" t="s">
        <v>80</v>
      </c>
      <c r="H11" s="90" t="s">
        <v>81</v>
      </c>
      <c r="I11" s="90" t="s">
        <v>82</v>
      </c>
      <c r="J11" s="188">
        <v>260000</v>
      </c>
      <c r="K11" s="81">
        <v>9</v>
      </c>
      <c r="L11" s="81">
        <v>0</v>
      </c>
      <c r="M11" s="81">
        <v>65</v>
      </c>
      <c r="N11" s="91">
        <v>5</v>
      </c>
      <c r="O11" s="92">
        <v>0</v>
      </c>
      <c r="P11" s="93">
        <f>N11+O11</f>
        <v>5</v>
      </c>
      <c r="Q11" s="82">
        <f>IFERROR(P11/M11,"-")</f>
        <v>0.076923076923077</v>
      </c>
      <c r="R11" s="81">
        <v>1</v>
      </c>
      <c r="S11" s="81">
        <v>1</v>
      </c>
      <c r="T11" s="82">
        <f>IFERROR(S11/(O11+P11),"-")</f>
        <v>0.2</v>
      </c>
      <c r="U11" s="182">
        <f>IFERROR(J11/SUM(P11:P14),"-")</f>
        <v>13000</v>
      </c>
      <c r="V11" s="84">
        <v>1</v>
      </c>
      <c r="W11" s="82">
        <f>IF(P11=0,"-",V11/P11)</f>
        <v>0.2</v>
      </c>
      <c r="X11" s="186">
        <v>11000</v>
      </c>
      <c r="Y11" s="187">
        <f>IFERROR(X11/P11,"-")</f>
        <v>2200</v>
      </c>
      <c r="Z11" s="187">
        <f>IFERROR(X11/V11,"-")</f>
        <v>11000</v>
      </c>
      <c r="AA11" s="188">
        <f>SUM(X11:X14)-SUM(J11:J14)</f>
        <v>1953000</v>
      </c>
      <c r="AB11" s="85">
        <f>SUM(X11:X14)/SUM(J11:J14)</f>
        <v>8.5115384615385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>
        <v>1</v>
      </c>
      <c r="AW11" s="107">
        <f>IF(P11=0,"",IF(AV11=0,"",(AV11/P11)))</f>
        <v>0.2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4</v>
      </c>
      <c r="BO11" s="120">
        <f>IF(P11=0,"",IF(BN11=0,"",(BN11/P11)))</f>
        <v>0.8</v>
      </c>
      <c r="BP11" s="121">
        <v>1</v>
      </c>
      <c r="BQ11" s="122">
        <f>IFERROR(BP11/BN11,"-")</f>
        <v>0.25</v>
      </c>
      <c r="BR11" s="123">
        <v>11000</v>
      </c>
      <c r="BS11" s="124">
        <f>IFERROR(BR11/BN11,"-")</f>
        <v>2750</v>
      </c>
      <c r="BT11" s="125"/>
      <c r="BU11" s="125"/>
      <c r="BV11" s="125">
        <v>1</v>
      </c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11000</v>
      </c>
      <c r="CQ11" s="141">
        <v>11000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83</v>
      </c>
      <c r="C12" s="203"/>
      <c r="D12" s="203" t="s">
        <v>68</v>
      </c>
      <c r="E12" s="203" t="s">
        <v>69</v>
      </c>
      <c r="F12" s="203" t="s">
        <v>63</v>
      </c>
      <c r="G12" s="203"/>
      <c r="H12" s="90" t="s">
        <v>81</v>
      </c>
      <c r="I12" s="90" t="s">
        <v>84</v>
      </c>
      <c r="J12" s="188"/>
      <c r="K12" s="81">
        <v>19</v>
      </c>
      <c r="L12" s="81">
        <v>0</v>
      </c>
      <c r="M12" s="81">
        <v>68</v>
      </c>
      <c r="N12" s="91">
        <v>5</v>
      </c>
      <c r="O12" s="92">
        <v>0</v>
      </c>
      <c r="P12" s="93">
        <f>N12+O12</f>
        <v>5</v>
      </c>
      <c r="Q12" s="82">
        <f>IFERROR(P12/M12,"-")</f>
        <v>0.073529411764706</v>
      </c>
      <c r="R12" s="81">
        <v>1</v>
      </c>
      <c r="S12" s="81">
        <v>1</v>
      </c>
      <c r="T12" s="82">
        <f>IFERROR(S12/(O12+P12),"-")</f>
        <v>0.2</v>
      </c>
      <c r="U12" s="182"/>
      <c r="V12" s="84">
        <v>2</v>
      </c>
      <c r="W12" s="82">
        <f>IF(P12=0,"-",V12/P12)</f>
        <v>0.4</v>
      </c>
      <c r="X12" s="186">
        <v>2005000</v>
      </c>
      <c r="Y12" s="187">
        <f>IFERROR(X12/P12,"-")</f>
        <v>401000</v>
      </c>
      <c r="Z12" s="187">
        <f>IFERROR(X12/V12,"-")</f>
        <v>1002500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2</v>
      </c>
      <c r="BF12" s="113">
        <f>IF(P12=0,"",IF(BE12=0,"",(BE12/P12)))</f>
        <v>0.4</v>
      </c>
      <c r="BG12" s="112">
        <v>1</v>
      </c>
      <c r="BH12" s="114">
        <f>IFERROR(BG12/BE12,"-")</f>
        <v>0.5</v>
      </c>
      <c r="BI12" s="115">
        <v>8000</v>
      </c>
      <c r="BJ12" s="116">
        <f>IFERROR(BI12/BE12,"-")</f>
        <v>4000</v>
      </c>
      <c r="BK12" s="117"/>
      <c r="BL12" s="117">
        <v>1</v>
      </c>
      <c r="BM12" s="117"/>
      <c r="BN12" s="119">
        <v>3</v>
      </c>
      <c r="BO12" s="120">
        <f>IF(P12=0,"",IF(BN12=0,"",(BN12/P12)))</f>
        <v>0.6</v>
      </c>
      <c r="BP12" s="121">
        <v>1</v>
      </c>
      <c r="BQ12" s="122">
        <f>IFERROR(BP12/BN12,"-")</f>
        <v>0.33333333333333</v>
      </c>
      <c r="BR12" s="123">
        <v>2016000</v>
      </c>
      <c r="BS12" s="124">
        <f>IFERROR(BR12/BN12,"-")</f>
        <v>672000</v>
      </c>
      <c r="BT12" s="125"/>
      <c r="BU12" s="125"/>
      <c r="BV12" s="125">
        <v>1</v>
      </c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2</v>
      </c>
      <c r="CP12" s="141">
        <v>2005000</v>
      </c>
      <c r="CQ12" s="141">
        <v>2016000</v>
      </c>
      <c r="CR12" s="141"/>
      <c r="CS12" s="142" t="str">
        <f>IF(AND(CQ12=0,CR12=0),"",IF(AND(CQ12&lt;=100000,CR12&lt;=100000),"",IF(CQ12/CP12&gt;0.7,"男高",IF(CR12/CP12&gt;0.7,"女高",""))))</f>
        <v>男高</v>
      </c>
    </row>
    <row r="13" spans="1:98">
      <c r="A13" s="80"/>
      <c r="B13" s="203" t="s">
        <v>85</v>
      </c>
      <c r="C13" s="203"/>
      <c r="D13" s="203" t="s">
        <v>71</v>
      </c>
      <c r="E13" s="203" t="s">
        <v>72</v>
      </c>
      <c r="F13" s="203" t="s">
        <v>63</v>
      </c>
      <c r="G13" s="203"/>
      <c r="H13" s="90" t="s">
        <v>81</v>
      </c>
      <c r="I13" s="90" t="s">
        <v>86</v>
      </c>
      <c r="J13" s="188"/>
      <c r="K13" s="81">
        <v>3</v>
      </c>
      <c r="L13" s="81">
        <v>0</v>
      </c>
      <c r="M13" s="81">
        <v>36</v>
      </c>
      <c r="N13" s="91">
        <v>1</v>
      </c>
      <c r="O13" s="92">
        <v>0</v>
      </c>
      <c r="P13" s="93">
        <f>N13+O13</f>
        <v>1</v>
      </c>
      <c r="Q13" s="82">
        <f>IFERROR(P13/M13,"-")</f>
        <v>0.027777777777778</v>
      </c>
      <c r="R13" s="81">
        <v>0</v>
      </c>
      <c r="S13" s="81">
        <v>0</v>
      </c>
      <c r="T13" s="82">
        <f>IFERROR(S13/(O13+P13),"-")</f>
        <v>0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1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87</v>
      </c>
      <c r="C14" s="203"/>
      <c r="D14" s="203" t="s">
        <v>77</v>
      </c>
      <c r="E14" s="203" t="s">
        <v>77</v>
      </c>
      <c r="F14" s="203" t="s">
        <v>78</v>
      </c>
      <c r="G14" s="203"/>
      <c r="H14" s="90"/>
      <c r="I14" s="90"/>
      <c r="J14" s="188"/>
      <c r="K14" s="81">
        <v>92</v>
      </c>
      <c r="L14" s="81">
        <v>49</v>
      </c>
      <c r="M14" s="81">
        <v>43</v>
      </c>
      <c r="N14" s="91">
        <v>9</v>
      </c>
      <c r="O14" s="92">
        <v>0</v>
      </c>
      <c r="P14" s="93">
        <f>N14+O14</f>
        <v>9</v>
      </c>
      <c r="Q14" s="82">
        <f>IFERROR(P14/M14,"-")</f>
        <v>0.2093023255814</v>
      </c>
      <c r="R14" s="81">
        <v>0</v>
      </c>
      <c r="S14" s="81">
        <v>1</v>
      </c>
      <c r="T14" s="82">
        <f>IFERROR(S14/(O14+P14),"-")</f>
        <v>0.11111111111111</v>
      </c>
      <c r="U14" s="182"/>
      <c r="V14" s="84">
        <v>4</v>
      </c>
      <c r="W14" s="82">
        <f>IF(P14=0,"-",V14/P14)</f>
        <v>0.44444444444444</v>
      </c>
      <c r="X14" s="186">
        <v>197000</v>
      </c>
      <c r="Y14" s="187">
        <f>IFERROR(X14/P14,"-")</f>
        <v>21888.888888889</v>
      </c>
      <c r="Z14" s="187">
        <f>IFERROR(X14/V14,"-")</f>
        <v>49250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4</v>
      </c>
      <c r="BO14" s="120">
        <f>IF(P14=0,"",IF(BN14=0,"",(BN14/P14)))</f>
        <v>0.44444444444444</v>
      </c>
      <c r="BP14" s="121">
        <v>1</v>
      </c>
      <c r="BQ14" s="122">
        <f>IFERROR(BP14/BN14,"-")</f>
        <v>0.25</v>
      </c>
      <c r="BR14" s="123">
        <v>16000</v>
      </c>
      <c r="BS14" s="124">
        <f>IFERROR(BR14/BN14,"-")</f>
        <v>4000</v>
      </c>
      <c r="BT14" s="125"/>
      <c r="BU14" s="125">
        <v>1</v>
      </c>
      <c r="BV14" s="125"/>
      <c r="BW14" s="126">
        <v>3</v>
      </c>
      <c r="BX14" s="127">
        <f>IF(P14=0,"",IF(BW14=0,"",(BW14/P14)))</f>
        <v>0.33333333333333</v>
      </c>
      <c r="BY14" s="128">
        <v>1</v>
      </c>
      <c r="BZ14" s="129">
        <f>IFERROR(BY14/BW14,"-")</f>
        <v>0.33333333333333</v>
      </c>
      <c r="CA14" s="130">
        <v>105000</v>
      </c>
      <c r="CB14" s="131">
        <f>IFERROR(CA14/BW14,"-")</f>
        <v>35000</v>
      </c>
      <c r="CC14" s="132"/>
      <c r="CD14" s="132"/>
      <c r="CE14" s="132">
        <v>1</v>
      </c>
      <c r="CF14" s="133">
        <v>2</v>
      </c>
      <c r="CG14" s="134">
        <f>IF(P14=0,"",IF(CF14=0,"",(CF14/P14)))</f>
        <v>0.22222222222222</v>
      </c>
      <c r="CH14" s="135">
        <v>2</v>
      </c>
      <c r="CI14" s="136">
        <f>IFERROR(CH14/CF14,"-")</f>
        <v>1</v>
      </c>
      <c r="CJ14" s="137">
        <v>76000</v>
      </c>
      <c r="CK14" s="138">
        <f>IFERROR(CJ14/CF14,"-")</f>
        <v>38000</v>
      </c>
      <c r="CL14" s="139"/>
      <c r="CM14" s="139"/>
      <c r="CN14" s="139">
        <v>2</v>
      </c>
      <c r="CO14" s="140">
        <v>4</v>
      </c>
      <c r="CP14" s="141">
        <v>197000</v>
      </c>
      <c r="CQ14" s="141">
        <v>105000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>
        <f>AB15</f>
        <v>0.155</v>
      </c>
      <c r="B15" s="203" t="s">
        <v>88</v>
      </c>
      <c r="C15" s="203"/>
      <c r="D15" s="203" t="s">
        <v>61</v>
      </c>
      <c r="E15" s="203" t="s">
        <v>62</v>
      </c>
      <c r="F15" s="203" t="s">
        <v>63</v>
      </c>
      <c r="G15" s="203" t="s">
        <v>89</v>
      </c>
      <c r="H15" s="90" t="s">
        <v>65</v>
      </c>
      <c r="I15" s="90" t="s">
        <v>82</v>
      </c>
      <c r="J15" s="188">
        <v>200000</v>
      </c>
      <c r="K15" s="81">
        <v>10</v>
      </c>
      <c r="L15" s="81">
        <v>0</v>
      </c>
      <c r="M15" s="81">
        <v>33</v>
      </c>
      <c r="N15" s="91">
        <v>5</v>
      </c>
      <c r="O15" s="92">
        <v>0</v>
      </c>
      <c r="P15" s="93">
        <f>N15+O15</f>
        <v>5</v>
      </c>
      <c r="Q15" s="82">
        <f>IFERROR(P15/M15,"-")</f>
        <v>0.15151515151515</v>
      </c>
      <c r="R15" s="81">
        <v>1</v>
      </c>
      <c r="S15" s="81">
        <v>2</v>
      </c>
      <c r="T15" s="82">
        <f>IFERROR(S15/(O15+P15),"-")</f>
        <v>0.4</v>
      </c>
      <c r="U15" s="182">
        <f>IFERROR(J15/SUM(P15:P18),"-")</f>
        <v>8333.3333333333</v>
      </c>
      <c r="V15" s="84">
        <v>1</v>
      </c>
      <c r="W15" s="82">
        <f>IF(P15=0,"-",V15/P15)</f>
        <v>0.2</v>
      </c>
      <c r="X15" s="186">
        <v>9000</v>
      </c>
      <c r="Y15" s="187">
        <f>IFERROR(X15/P15,"-")</f>
        <v>1800</v>
      </c>
      <c r="Z15" s="187">
        <f>IFERROR(X15/V15,"-")</f>
        <v>9000</v>
      </c>
      <c r="AA15" s="188">
        <f>SUM(X15:X18)-SUM(J15:J18)</f>
        <v>-169000</v>
      </c>
      <c r="AB15" s="85">
        <f>SUM(X15:X18)/SUM(J15:J18)</f>
        <v>0.155</v>
      </c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>
        <v>1</v>
      </c>
      <c r="AW15" s="107">
        <f>IF(P15=0,"",IF(AV15=0,"",(AV15/P15)))</f>
        <v>0.2</v>
      </c>
      <c r="AX15" s="106"/>
      <c r="AY15" s="108">
        <f>IFERROR(AX15/AV15,"-")</f>
        <v>0</v>
      </c>
      <c r="AZ15" s="109"/>
      <c r="BA15" s="110">
        <f>IFERROR(AZ15/AV15,"-")</f>
        <v>0</v>
      </c>
      <c r="BB15" s="111"/>
      <c r="BC15" s="111"/>
      <c r="BD15" s="111"/>
      <c r="BE15" s="112">
        <v>3</v>
      </c>
      <c r="BF15" s="113">
        <f>IF(P15=0,"",IF(BE15=0,"",(BE15/P15)))</f>
        <v>0.6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1</v>
      </c>
      <c r="BO15" s="120">
        <f>IF(P15=0,"",IF(BN15=0,"",(BN15/P15)))</f>
        <v>0.2</v>
      </c>
      <c r="BP15" s="121">
        <v>1</v>
      </c>
      <c r="BQ15" s="122">
        <f>IFERROR(BP15/BN15,"-")</f>
        <v>1</v>
      </c>
      <c r="BR15" s="123">
        <v>9000</v>
      </c>
      <c r="BS15" s="124">
        <f>IFERROR(BR15/BN15,"-")</f>
        <v>9000</v>
      </c>
      <c r="BT15" s="125"/>
      <c r="BU15" s="125"/>
      <c r="BV15" s="125">
        <v>1</v>
      </c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1</v>
      </c>
      <c r="CP15" s="141">
        <v>9000</v>
      </c>
      <c r="CQ15" s="141">
        <v>9000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90</v>
      </c>
      <c r="C16" s="203"/>
      <c r="D16" s="203" t="s">
        <v>68</v>
      </c>
      <c r="E16" s="203" t="s">
        <v>69</v>
      </c>
      <c r="F16" s="203" t="s">
        <v>63</v>
      </c>
      <c r="G16" s="203"/>
      <c r="H16" s="90" t="s">
        <v>65</v>
      </c>
      <c r="I16" s="90" t="s">
        <v>84</v>
      </c>
      <c r="J16" s="188"/>
      <c r="K16" s="81">
        <v>5</v>
      </c>
      <c r="L16" s="81">
        <v>0</v>
      </c>
      <c r="M16" s="81">
        <v>44</v>
      </c>
      <c r="N16" s="91">
        <v>4</v>
      </c>
      <c r="O16" s="92">
        <v>0</v>
      </c>
      <c r="P16" s="93">
        <f>N16+O16</f>
        <v>4</v>
      </c>
      <c r="Q16" s="82">
        <f>IFERROR(P16/M16,"-")</f>
        <v>0.090909090909091</v>
      </c>
      <c r="R16" s="81">
        <v>0</v>
      </c>
      <c r="S16" s="81">
        <v>1</v>
      </c>
      <c r="T16" s="82">
        <f>IFERROR(S16/(O16+P16),"-")</f>
        <v>0.25</v>
      </c>
      <c r="U16" s="182"/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>
        <v>1</v>
      </c>
      <c r="AW16" s="107">
        <f>IF(P16=0,"",IF(AV16=0,"",(AV16/P16)))</f>
        <v>0.25</v>
      </c>
      <c r="AX16" s="106"/>
      <c r="AY16" s="108">
        <f>IFERROR(AX16/AV16,"-")</f>
        <v>0</v>
      </c>
      <c r="AZ16" s="109"/>
      <c r="BA16" s="110">
        <f>IFERROR(AZ16/AV16,"-")</f>
        <v>0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3</v>
      </c>
      <c r="BO16" s="120">
        <f>IF(P16=0,"",IF(BN16=0,"",(BN16/P16)))</f>
        <v>0.75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91</v>
      </c>
      <c r="C17" s="203"/>
      <c r="D17" s="203" t="s">
        <v>71</v>
      </c>
      <c r="E17" s="203" t="s">
        <v>72</v>
      </c>
      <c r="F17" s="203" t="s">
        <v>63</v>
      </c>
      <c r="G17" s="203"/>
      <c r="H17" s="90" t="s">
        <v>65</v>
      </c>
      <c r="I17" s="90" t="s">
        <v>86</v>
      </c>
      <c r="J17" s="188"/>
      <c r="K17" s="81">
        <v>14</v>
      </c>
      <c r="L17" s="81">
        <v>0</v>
      </c>
      <c r="M17" s="81">
        <v>40</v>
      </c>
      <c r="N17" s="91">
        <v>5</v>
      </c>
      <c r="O17" s="92">
        <v>0</v>
      </c>
      <c r="P17" s="93">
        <f>N17+O17</f>
        <v>5</v>
      </c>
      <c r="Q17" s="82">
        <f>IFERROR(P17/M17,"-")</f>
        <v>0.125</v>
      </c>
      <c r="R17" s="81">
        <v>0</v>
      </c>
      <c r="S17" s="81">
        <v>1</v>
      </c>
      <c r="T17" s="82">
        <f>IFERROR(S17/(O17+P17),"-")</f>
        <v>0.2</v>
      </c>
      <c r="U17" s="182"/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>
        <v>1</v>
      </c>
      <c r="AN17" s="101">
        <f>IF(P17=0,"",IF(AM17=0,"",(AM17/P17)))</f>
        <v>0.2</v>
      </c>
      <c r="AO17" s="100"/>
      <c r="AP17" s="102">
        <f>IFERROR(AP17/AM17,"-")</f>
        <v>0</v>
      </c>
      <c r="AQ17" s="103"/>
      <c r="AR17" s="104">
        <f>IFERROR(AQ17/AM17,"-")</f>
        <v>0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>
        <v>3</v>
      </c>
      <c r="BO17" s="120">
        <f>IF(P17=0,"",IF(BN17=0,"",(BN17/P17)))</f>
        <v>0.6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>
        <v>1</v>
      </c>
      <c r="BX17" s="127">
        <f>IF(P17=0,"",IF(BW17=0,"",(BW17/P17)))</f>
        <v>0.2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92</v>
      </c>
      <c r="C18" s="203"/>
      <c r="D18" s="203" t="s">
        <v>77</v>
      </c>
      <c r="E18" s="203" t="s">
        <v>77</v>
      </c>
      <c r="F18" s="203" t="s">
        <v>78</v>
      </c>
      <c r="G18" s="203"/>
      <c r="H18" s="90"/>
      <c r="I18" s="90"/>
      <c r="J18" s="188"/>
      <c r="K18" s="81">
        <v>92</v>
      </c>
      <c r="L18" s="81">
        <v>31</v>
      </c>
      <c r="M18" s="81">
        <v>10</v>
      </c>
      <c r="N18" s="91">
        <v>10</v>
      </c>
      <c r="O18" s="92">
        <v>0</v>
      </c>
      <c r="P18" s="93">
        <f>N18+O18</f>
        <v>10</v>
      </c>
      <c r="Q18" s="82">
        <f>IFERROR(P18/M18,"-")</f>
        <v>1</v>
      </c>
      <c r="R18" s="81">
        <v>2</v>
      </c>
      <c r="S18" s="81">
        <v>1</v>
      </c>
      <c r="T18" s="82">
        <f>IFERROR(S18/(O18+P18),"-")</f>
        <v>0.1</v>
      </c>
      <c r="U18" s="182"/>
      <c r="V18" s="84">
        <v>3</v>
      </c>
      <c r="W18" s="82">
        <f>IF(P18=0,"-",V18/P18)</f>
        <v>0.3</v>
      </c>
      <c r="X18" s="186">
        <v>22000</v>
      </c>
      <c r="Y18" s="187">
        <f>IFERROR(X18/P18,"-")</f>
        <v>2200</v>
      </c>
      <c r="Z18" s="187">
        <f>IFERROR(X18/V18,"-")</f>
        <v>7333.3333333333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>
        <v>1</v>
      </c>
      <c r="AW18" s="107">
        <f>IF(P18=0,"",IF(AV18=0,"",(AV18/P18)))</f>
        <v>0.1</v>
      </c>
      <c r="AX18" s="106">
        <v>1</v>
      </c>
      <c r="AY18" s="108">
        <f>IFERROR(AX18/AV18,"-")</f>
        <v>1</v>
      </c>
      <c r="AZ18" s="109">
        <v>11000</v>
      </c>
      <c r="BA18" s="110">
        <f>IFERROR(AZ18/AV18,"-")</f>
        <v>11000</v>
      </c>
      <c r="BB18" s="111"/>
      <c r="BC18" s="111">
        <v>1</v>
      </c>
      <c r="BD18" s="111"/>
      <c r="BE18" s="112">
        <v>2</v>
      </c>
      <c r="BF18" s="113">
        <f>IF(P18=0,"",IF(BE18=0,"",(BE18/P18)))</f>
        <v>0.2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3</v>
      </c>
      <c r="BO18" s="120">
        <f>IF(P18=0,"",IF(BN18=0,"",(BN18/P18)))</f>
        <v>0.3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3</v>
      </c>
      <c r="BX18" s="127">
        <f>IF(P18=0,"",IF(BW18=0,"",(BW18/P18)))</f>
        <v>0.3</v>
      </c>
      <c r="BY18" s="128">
        <v>1</v>
      </c>
      <c r="BZ18" s="129">
        <f>IFERROR(BY18/BW18,"-")</f>
        <v>0.33333333333333</v>
      </c>
      <c r="CA18" s="130">
        <v>10000</v>
      </c>
      <c r="CB18" s="131">
        <f>IFERROR(CA18/BW18,"-")</f>
        <v>3333.3333333333</v>
      </c>
      <c r="CC18" s="132">
        <v>1</v>
      </c>
      <c r="CD18" s="132"/>
      <c r="CE18" s="132"/>
      <c r="CF18" s="133">
        <v>1</v>
      </c>
      <c r="CG18" s="134">
        <f>IF(P18=0,"",IF(CF18=0,"",(CF18/P18)))</f>
        <v>0.1</v>
      </c>
      <c r="CH18" s="135">
        <v>1</v>
      </c>
      <c r="CI18" s="136">
        <f>IFERROR(CH18/CF18,"-")</f>
        <v>1</v>
      </c>
      <c r="CJ18" s="137">
        <v>1000</v>
      </c>
      <c r="CK18" s="138">
        <f>IFERROR(CJ18/CF18,"-")</f>
        <v>1000</v>
      </c>
      <c r="CL18" s="139">
        <v>1</v>
      </c>
      <c r="CM18" s="139"/>
      <c r="CN18" s="139"/>
      <c r="CO18" s="140">
        <v>3</v>
      </c>
      <c r="CP18" s="141">
        <v>22000</v>
      </c>
      <c r="CQ18" s="141">
        <v>11000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30"/>
      <c r="B19" s="87"/>
      <c r="C19" s="88"/>
      <c r="D19" s="88"/>
      <c r="E19" s="88"/>
      <c r="F19" s="89"/>
      <c r="G19" s="90"/>
      <c r="H19" s="90"/>
      <c r="I19" s="90"/>
      <c r="J19" s="192"/>
      <c r="K19" s="34"/>
      <c r="L19" s="34"/>
      <c r="M19" s="31"/>
      <c r="N19" s="23"/>
      <c r="O19" s="23"/>
      <c r="P19" s="23"/>
      <c r="Q19" s="33"/>
      <c r="R19" s="32"/>
      <c r="S19" s="23"/>
      <c r="T19" s="32"/>
      <c r="U19" s="183"/>
      <c r="V19" s="25"/>
      <c r="W19" s="25"/>
      <c r="X19" s="189"/>
      <c r="Y19" s="189"/>
      <c r="Z19" s="189"/>
      <c r="AA19" s="189"/>
      <c r="AB19" s="33"/>
      <c r="AC19" s="59"/>
      <c r="AD19" s="63"/>
      <c r="AE19" s="64"/>
      <c r="AF19" s="63"/>
      <c r="AG19" s="67"/>
      <c r="AH19" s="68"/>
      <c r="AI19" s="69"/>
      <c r="AJ19" s="70"/>
      <c r="AK19" s="70"/>
      <c r="AL19" s="70"/>
      <c r="AM19" s="63"/>
      <c r="AN19" s="64"/>
      <c r="AO19" s="63"/>
      <c r="AP19" s="67"/>
      <c r="AQ19" s="68"/>
      <c r="AR19" s="69"/>
      <c r="AS19" s="70"/>
      <c r="AT19" s="70"/>
      <c r="AU19" s="70"/>
      <c r="AV19" s="63"/>
      <c r="AW19" s="64"/>
      <c r="AX19" s="63"/>
      <c r="AY19" s="67"/>
      <c r="AZ19" s="68"/>
      <c r="BA19" s="69"/>
      <c r="BB19" s="70"/>
      <c r="BC19" s="70"/>
      <c r="BD19" s="70"/>
      <c r="BE19" s="63"/>
      <c r="BF19" s="64"/>
      <c r="BG19" s="63"/>
      <c r="BH19" s="67"/>
      <c r="BI19" s="68"/>
      <c r="BJ19" s="69"/>
      <c r="BK19" s="70"/>
      <c r="BL19" s="70"/>
      <c r="BM19" s="70"/>
      <c r="BN19" s="65"/>
      <c r="BO19" s="66"/>
      <c r="BP19" s="63"/>
      <c r="BQ19" s="67"/>
      <c r="BR19" s="68"/>
      <c r="BS19" s="69"/>
      <c r="BT19" s="70"/>
      <c r="BU19" s="70"/>
      <c r="BV19" s="70"/>
      <c r="BW19" s="65"/>
      <c r="BX19" s="66"/>
      <c r="BY19" s="63"/>
      <c r="BZ19" s="67"/>
      <c r="CA19" s="68"/>
      <c r="CB19" s="69"/>
      <c r="CC19" s="70"/>
      <c r="CD19" s="70"/>
      <c r="CE19" s="70"/>
      <c r="CF19" s="65"/>
      <c r="CG19" s="66"/>
      <c r="CH19" s="63"/>
      <c r="CI19" s="67"/>
      <c r="CJ19" s="68"/>
      <c r="CK19" s="69"/>
      <c r="CL19" s="70"/>
      <c r="CM19" s="70"/>
      <c r="CN19" s="70"/>
      <c r="CO19" s="71"/>
      <c r="CP19" s="68"/>
      <c r="CQ19" s="68"/>
      <c r="CR19" s="68"/>
      <c r="CS19" s="72"/>
    </row>
    <row r="20" spans="1:98">
      <c r="A20" s="30"/>
      <c r="B20" s="37"/>
      <c r="C20" s="21"/>
      <c r="D20" s="21"/>
      <c r="E20" s="21"/>
      <c r="F20" s="22"/>
      <c r="G20" s="36"/>
      <c r="H20" s="36"/>
      <c r="I20" s="75"/>
      <c r="J20" s="193"/>
      <c r="K20" s="34"/>
      <c r="L20" s="34"/>
      <c r="M20" s="31"/>
      <c r="N20" s="23"/>
      <c r="O20" s="23"/>
      <c r="P20" s="23"/>
      <c r="Q20" s="33"/>
      <c r="R20" s="32"/>
      <c r="S20" s="23"/>
      <c r="T20" s="32"/>
      <c r="U20" s="183"/>
      <c r="V20" s="25"/>
      <c r="W20" s="25"/>
      <c r="X20" s="189"/>
      <c r="Y20" s="189"/>
      <c r="Z20" s="189"/>
      <c r="AA20" s="189"/>
      <c r="AB20" s="33"/>
      <c r="AC20" s="61"/>
      <c r="AD20" s="63"/>
      <c r="AE20" s="64"/>
      <c r="AF20" s="63"/>
      <c r="AG20" s="67"/>
      <c r="AH20" s="68"/>
      <c r="AI20" s="69"/>
      <c r="AJ20" s="70"/>
      <c r="AK20" s="70"/>
      <c r="AL20" s="70"/>
      <c r="AM20" s="63"/>
      <c r="AN20" s="64"/>
      <c r="AO20" s="63"/>
      <c r="AP20" s="67"/>
      <c r="AQ20" s="68"/>
      <c r="AR20" s="69"/>
      <c r="AS20" s="70"/>
      <c r="AT20" s="70"/>
      <c r="AU20" s="70"/>
      <c r="AV20" s="63"/>
      <c r="AW20" s="64"/>
      <c r="AX20" s="63"/>
      <c r="AY20" s="67"/>
      <c r="AZ20" s="68"/>
      <c r="BA20" s="69"/>
      <c r="BB20" s="70"/>
      <c r="BC20" s="70"/>
      <c r="BD20" s="70"/>
      <c r="BE20" s="63"/>
      <c r="BF20" s="64"/>
      <c r="BG20" s="63"/>
      <c r="BH20" s="67"/>
      <c r="BI20" s="68"/>
      <c r="BJ20" s="69"/>
      <c r="BK20" s="70"/>
      <c r="BL20" s="70"/>
      <c r="BM20" s="70"/>
      <c r="BN20" s="65"/>
      <c r="BO20" s="66"/>
      <c r="BP20" s="63"/>
      <c r="BQ20" s="67"/>
      <c r="BR20" s="68"/>
      <c r="BS20" s="69"/>
      <c r="BT20" s="70"/>
      <c r="BU20" s="70"/>
      <c r="BV20" s="70"/>
      <c r="BW20" s="65"/>
      <c r="BX20" s="66"/>
      <c r="BY20" s="63"/>
      <c r="BZ20" s="67"/>
      <c r="CA20" s="68"/>
      <c r="CB20" s="69"/>
      <c r="CC20" s="70"/>
      <c r="CD20" s="70"/>
      <c r="CE20" s="70"/>
      <c r="CF20" s="65"/>
      <c r="CG20" s="66"/>
      <c r="CH20" s="63"/>
      <c r="CI20" s="67"/>
      <c r="CJ20" s="68"/>
      <c r="CK20" s="69"/>
      <c r="CL20" s="70"/>
      <c r="CM20" s="70"/>
      <c r="CN20" s="70"/>
      <c r="CO20" s="71"/>
      <c r="CP20" s="68"/>
      <c r="CQ20" s="68"/>
      <c r="CR20" s="68"/>
      <c r="CS20" s="72"/>
    </row>
    <row r="21" spans="1:98">
      <c r="A21" s="19">
        <f>AB21</f>
        <v>3.6321627906977</v>
      </c>
      <c r="B21" s="39"/>
      <c r="C21" s="39"/>
      <c r="D21" s="39"/>
      <c r="E21" s="39"/>
      <c r="F21" s="39"/>
      <c r="G21" s="40" t="s">
        <v>93</v>
      </c>
      <c r="H21" s="40"/>
      <c r="I21" s="40"/>
      <c r="J21" s="190">
        <f>SUM(J6:J20)</f>
        <v>860000</v>
      </c>
      <c r="K21" s="41">
        <f>SUM(K6:K20)</f>
        <v>430</v>
      </c>
      <c r="L21" s="41">
        <f>SUM(L6:L20)</f>
        <v>163</v>
      </c>
      <c r="M21" s="41">
        <f>SUM(M6:M20)</f>
        <v>740</v>
      </c>
      <c r="N21" s="41">
        <f>SUM(N6:N20)</f>
        <v>74</v>
      </c>
      <c r="O21" s="41">
        <f>SUM(O6:O20)</f>
        <v>0</v>
      </c>
      <c r="P21" s="41">
        <f>SUM(P6:P20)</f>
        <v>74</v>
      </c>
      <c r="Q21" s="42">
        <f>IFERROR(P21/M21,"-")</f>
        <v>0.1</v>
      </c>
      <c r="R21" s="78">
        <f>SUM(R6:R20)</f>
        <v>10</v>
      </c>
      <c r="S21" s="78">
        <f>SUM(S6:S20)</f>
        <v>19</v>
      </c>
      <c r="T21" s="42">
        <f>IFERROR(R21/P21,"-")</f>
        <v>0.13513513513514</v>
      </c>
      <c r="U21" s="184">
        <f>IFERROR(J21/P21,"-")</f>
        <v>11621.621621622</v>
      </c>
      <c r="V21" s="44">
        <f>SUM(V6:V20)</f>
        <v>20</v>
      </c>
      <c r="W21" s="42">
        <f>IFERROR(V21/P21,"-")</f>
        <v>0.27027027027027</v>
      </c>
      <c r="X21" s="190">
        <f>SUM(X6:X20)</f>
        <v>3123660</v>
      </c>
      <c r="Y21" s="190">
        <f>IFERROR(X21/P21,"-")</f>
        <v>42211.621621622</v>
      </c>
      <c r="Z21" s="190">
        <f>IFERROR(X21/V21,"-")</f>
        <v>156183</v>
      </c>
      <c r="AA21" s="190">
        <f>X21-J21</f>
        <v>2263660</v>
      </c>
      <c r="AB21" s="47">
        <f>X21/J21</f>
        <v>3.6321627906977</v>
      </c>
      <c r="AC21" s="60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4"/>
    <mergeCell ref="J11:J14"/>
    <mergeCell ref="U11:U14"/>
    <mergeCell ref="AA11:AA14"/>
    <mergeCell ref="AB11:AB14"/>
    <mergeCell ref="A15:A18"/>
    <mergeCell ref="J15:J18"/>
    <mergeCell ref="U15:U18"/>
    <mergeCell ref="AA15:AA18"/>
    <mergeCell ref="AB15:AB18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