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<sst xmlns="http://schemas.openxmlformats.org/spreadsheetml/2006/main" uniqueCount="100">
  <si>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</si>
  <si>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</si>
  <si>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</si>
  <si>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</si>
  <si>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</si>
  <si>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</si>
  <si>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</si>
  <si>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</si>
  <si>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</si>
  <si>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</si>
  <si>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</si>
  <si>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</si>
  <si>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</si>
  <si>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</si>
  <si>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</si>
  <si>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</si>
  <si>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</si>
  <si>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</si>
  <si>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</si>
  <si>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</si>
  <si>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</si>
  <si>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</si>
  <si>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</si>
  <si>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</si>
  <si>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</si>
  <si>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</si>
  <si>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</si>
  <si>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</si>
  <si>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</si>
  <si>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</si>
  <si>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</si>
  <si>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</si>
  <si>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</si>
  <si>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</si>
  <si>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</si>
  <si>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</si>
  <si>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</si>
  <si>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</si>
  <si>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</si>
  <si>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</si>
  <si>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</si>
  <si>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</si>
  <si>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</si>
  <si>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</si>
  <si>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</si>
  <si>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</si>
  <si>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</si>
  <si>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</si>
  <si>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</si>
  <si>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</si>
  <si>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</si>
  <si>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</si>
  <si>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</si>
  <si>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</si>
  <si>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</si>
  <si>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</si>
  <si>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</si>
  <si>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</si>
  <si>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</si>
  <si>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</si>
  <si>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sms_w653</t>
  </si>
  <si>
    <t>DVDパッケージ＿ストーリー版（妃ひかり）</t>
  </si>
  <si>
    <t>どうした熟女</t>
  </si>
  <si>
    <t>i34</t>
  </si>
  <si>
    <t>スポーツ報知関西</t>
  </si>
  <si>
    <t>全5段つかみ4回</t>
  </si>
  <si>
    <t>smss2367</t>
  </si>
  <si>
    <t>空電</t>
  </si>
  <si>
    <t>sms_w654</t>
  </si>
  <si>
    <t>デリヘル版2（推川ゆうり）</t>
  </si>
  <si>
    <t>もう50代の熟女だけど</t>
  </si>
  <si>
    <t>GOGO(i31)</t>
  </si>
  <si>
    <t>smss2368</t>
  </si>
  <si>
    <t>sms_w655</t>
  </si>
  <si>
    <t>デリヘル版3（妃ひかり）</t>
  </si>
  <si>
    <t>食事の後にお持ち帰りしたぜ</t>
  </si>
  <si>
    <t>smss2369</t>
  </si>
  <si>
    <t>sms_w656</t>
  </si>
  <si>
    <t>黒：右女3（推川ゆうり）</t>
  </si>
  <si>
    <t>学生いませんギャルもいません熟女熟女熟女熟女</t>
  </si>
  <si>
    <t>smss2370</t>
  </si>
  <si>
    <t>sms_w657</t>
  </si>
  <si>
    <t>めくり版（フリー女性⑨）</t>
  </si>
  <si>
    <t>続きが気になりますが？</t>
  </si>
  <si>
    <t>スポーツ報知西部 5回以上</t>
  </si>
  <si>
    <t>4C終面雑報</t>
  </si>
  <si>
    <t>3/1～</t>
  </si>
  <si>
    <t>smss2371</t>
  </si>
  <si>
    <t>sms_w658</t>
  </si>
  <si>
    <t>興奮版（推川ゆうり）</t>
  </si>
  <si>
    <t>久々に興奮しました</t>
  </si>
  <si>
    <t>smss2372</t>
  </si>
  <si>
    <t>sms_w659</t>
  </si>
  <si>
    <t>旧デイリー風（妃ひかり）</t>
  </si>
  <si>
    <t>smss2373</t>
  </si>
  <si>
    <t>sms_w660</t>
  </si>
  <si>
    <t>大正版（推川ゆうり）</t>
  </si>
  <si>
    <t>70歳までの出会いリクルート</t>
  </si>
  <si>
    <t>smss2374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</si>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</sst>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16</v>
      </c>
      <c r="D6" s="195">
        <v>430000</v>
      </c>
      <c r="E6" s="81">
        <v>0</v>
      </c>
      <c r="F6" s="81">
        <v>0</v>
      </c>
      <c r="G6" s="81">
        <v>461</v>
      </c>
      <c r="H6" s="91">
        <v>48</v>
      </c>
      <c r="I6" s="92">
        <v>0</v>
      </c>
      <c r="J6" s="145">
        <f>H6+I6</f>
        <v>48</v>
      </c>
      <c r="K6" s="82">
        <f>IFERROR(J6/G6,"-")</f>
        <v>0.10412147505423</v>
      </c>
      <c r="L6" s="81">
        <v>9</v>
      </c>
      <c r="M6" s="81">
        <v>8</v>
      </c>
      <c r="N6" s="82">
        <f>IFERROR(L6/J6,"-")</f>
        <v>0.1875</v>
      </c>
      <c r="O6" s="83">
        <f>IFERROR(D6/J6,"-")</f>
        <v>8958.3333333333</v>
      </c>
      <c r="P6" s="84">
        <v>8</v>
      </c>
      <c r="Q6" s="82">
        <f>IFERROR(P6/J6,"-")</f>
        <v>0.16666666666667</v>
      </c>
      <c r="R6" s="200">
        <v>203000</v>
      </c>
      <c r="S6" s="201">
        <f>IFERROR(R6/J6,"-")</f>
        <v>4229.1666666667</v>
      </c>
      <c r="T6" s="201">
        <f>IFERROR(R6/P6,"-")</f>
        <v>25375</v>
      </c>
      <c r="U6" s="195">
        <f>IFERROR(R6-D6,"-")</f>
        <v>-227000</v>
      </c>
      <c r="V6" s="85">
        <f>R6/D6</f>
        <v>0.47209302325581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430000</v>
      </c>
      <c r="E9" s="41">
        <f>SUM(E6:E7)</f>
        <v>0</v>
      </c>
      <c r="F9" s="41">
        <f>SUM(F6:F7)</f>
        <v>0</v>
      </c>
      <c r="G9" s="41">
        <f>SUM(G6:G7)</f>
        <v>461</v>
      </c>
      <c r="H9" s="41">
        <f>SUM(H6:H7)</f>
        <v>48</v>
      </c>
      <c r="I9" s="41">
        <f>SUM(I6:I7)</f>
        <v>0</v>
      </c>
      <c r="J9" s="41">
        <f>SUM(J6:J7)</f>
        <v>48</v>
      </c>
      <c r="K9" s="42">
        <f>IFERROR(J9/G9,"-")</f>
        <v>0.10412147505423</v>
      </c>
      <c r="L9" s="78">
        <f>SUM(L6:L7)</f>
        <v>9</v>
      </c>
      <c r="M9" s="78">
        <f>SUM(M6:M7)</f>
        <v>8</v>
      </c>
      <c r="N9" s="42">
        <f>IFERROR(L9/J9,"-")</f>
        <v>0.1875</v>
      </c>
      <c r="O9" s="43">
        <f>IFERROR(D9/J9,"-")</f>
        <v>8958.3333333333</v>
      </c>
      <c r="P9" s="44">
        <f>SUM(P6:P7)</f>
        <v>8</v>
      </c>
      <c r="Q9" s="42">
        <f>IFERROR(P9/J9,"-")</f>
        <v>0.16666666666667</v>
      </c>
      <c r="R9" s="45">
        <f>SUM(R6:R7)</f>
        <v>203000</v>
      </c>
      <c r="S9" s="45">
        <f>IFERROR(R9/J9,"-")</f>
        <v>4229.1666666667</v>
      </c>
      <c r="T9" s="45">
        <f>IFERROR(R9/P9,"-")</f>
        <v>25375</v>
      </c>
      <c r="U9" s="46">
        <f>SUM(U6:U7)</f>
        <v>-227000</v>
      </c>
      <c r="V9" s="47">
        <f>IFERROR(R9/D9,"-")</f>
        <v>0.47209302325581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0.69642857142857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280000</v>
      </c>
      <c r="K6" s="81">
        <v>0</v>
      </c>
      <c r="L6" s="81">
        <v>0</v>
      </c>
      <c r="M6" s="81">
        <v>69</v>
      </c>
      <c r="N6" s="91">
        <v>9</v>
      </c>
      <c r="O6" s="92">
        <v>0</v>
      </c>
      <c r="P6" s="93">
        <f>N6+O6</f>
        <v>9</v>
      </c>
      <c r="Q6" s="82">
        <f>IFERROR(P6/M6,"-")</f>
        <v>0.1304347826087</v>
      </c>
      <c r="R6" s="81">
        <v>1</v>
      </c>
      <c r="S6" s="81">
        <v>2</v>
      </c>
      <c r="T6" s="82">
        <f>IFERROR(S6/(O6+P6),"-")</f>
        <v>0.22222222222222</v>
      </c>
      <c r="U6" s="182">
        <f>IFERROR(J6/SUM(P6:P13),"-")</f>
        <v>6829.2682926829</v>
      </c>
      <c r="V6" s="84">
        <v>1</v>
      </c>
      <c r="W6" s="82">
        <f>IF(P6=0,"-",V6/P6)</f>
        <v>0.11111111111111</v>
      </c>
      <c r="X6" s="186">
        <v>0</v>
      </c>
      <c r="Y6" s="187">
        <f>IFERROR(X6/P6,"-")</f>
        <v>0</v>
      </c>
      <c r="Z6" s="187">
        <f>IFERROR(X6/V6,"-")</f>
        <v>0</v>
      </c>
      <c r="AA6" s="188">
        <f>SUM(X6:X13)-SUM(J6:J13)</f>
        <v>-85000</v>
      </c>
      <c r="AB6" s="85">
        <f>SUM(X6:X13)/SUM(J6:J13)</f>
        <v>0.69642857142857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7</v>
      </c>
      <c r="BO6" s="120">
        <f>IF(P6=0,"",IF(BN6=0,"",(BN6/P6)))</f>
        <v>0.77777777777778</v>
      </c>
      <c r="BP6" s="121">
        <v>1</v>
      </c>
      <c r="BQ6" s="122">
        <f>IFERROR(BP6/BN6,"-")</f>
        <v>0.14285714285714</v>
      </c>
      <c r="BR6" s="123">
        <v>6000</v>
      </c>
      <c r="BS6" s="124">
        <f>IFERROR(BR6/BN6,"-")</f>
        <v>857.14285714286</v>
      </c>
      <c r="BT6" s="125"/>
      <c r="BU6" s="125">
        <v>1</v>
      </c>
      <c r="BV6" s="125"/>
      <c r="BW6" s="126">
        <v>1</v>
      </c>
      <c r="BX6" s="127">
        <f>IF(P6=0,"",IF(BW6=0,"",(BW6/P6)))</f>
        <v>0.11111111111111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0.11111111111111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0</v>
      </c>
      <c r="L7" s="81">
        <v>0</v>
      </c>
      <c r="M7" s="81">
        <v>10</v>
      </c>
      <c r="N7" s="91">
        <v>3</v>
      </c>
      <c r="O7" s="92">
        <v>0</v>
      </c>
      <c r="P7" s="93">
        <f>N7+O7</f>
        <v>3</v>
      </c>
      <c r="Q7" s="82">
        <f>IFERROR(P7/M7,"-")</f>
        <v>0.3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8000</v>
      </c>
      <c r="Y7" s="187">
        <f>IFERROR(X7/P7,"-")</f>
        <v>2666.6666666667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0.33333333333333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8000</v>
      </c>
      <c r="CK7" s="138">
        <f>IFERROR(CJ7/CF7,"-")</f>
        <v>8000</v>
      </c>
      <c r="CL7" s="139"/>
      <c r="CM7" s="139">
        <v>1</v>
      </c>
      <c r="CN7" s="139"/>
      <c r="CO7" s="140">
        <v>1</v>
      </c>
      <c r="CP7" s="141">
        <v>8000</v>
      </c>
      <c r="CQ7" s="141">
        <v>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68</v>
      </c>
      <c r="C8" s="203"/>
      <c r="D8" s="203" t="s">
        <v>69</v>
      </c>
      <c r="E8" s="203" t="s">
        <v>70</v>
      </c>
      <c r="F8" s="203" t="s">
        <v>71</v>
      </c>
      <c r="G8" s="203" t="s">
        <v>64</v>
      </c>
      <c r="H8" s="90" t="s">
        <v>65</v>
      </c>
      <c r="I8" s="90"/>
      <c r="J8" s="188"/>
      <c r="K8" s="81">
        <v>0</v>
      </c>
      <c r="L8" s="81">
        <v>0</v>
      </c>
      <c r="M8" s="81">
        <v>49</v>
      </c>
      <c r="N8" s="91">
        <v>6</v>
      </c>
      <c r="O8" s="92">
        <v>0</v>
      </c>
      <c r="P8" s="93">
        <f>N8+O8</f>
        <v>6</v>
      </c>
      <c r="Q8" s="82">
        <f>IFERROR(P8/M8,"-")</f>
        <v>0.12244897959184</v>
      </c>
      <c r="R8" s="81">
        <v>1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0.16666666666667</v>
      </c>
      <c r="X8" s="186">
        <v>24000</v>
      </c>
      <c r="Y8" s="187">
        <f>IFERROR(X8/P8,"-")</f>
        <v>4000</v>
      </c>
      <c r="Z8" s="187">
        <f>IFERROR(X8/V8,"-")</f>
        <v>24000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0.16666666666667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0.16666666666667</v>
      </c>
      <c r="CH8" s="135">
        <v>1</v>
      </c>
      <c r="CI8" s="136">
        <f>IFERROR(CH8/CF8,"-")</f>
        <v>1</v>
      </c>
      <c r="CJ8" s="137">
        <v>24000</v>
      </c>
      <c r="CK8" s="138">
        <f>IFERROR(CJ8/CF8,"-")</f>
        <v>24000</v>
      </c>
      <c r="CL8" s="139"/>
      <c r="CM8" s="139"/>
      <c r="CN8" s="139">
        <v>1</v>
      </c>
      <c r="CO8" s="140">
        <v>1</v>
      </c>
      <c r="CP8" s="141">
        <v>24000</v>
      </c>
      <c r="CQ8" s="141">
        <v>24000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69</v>
      </c>
      <c r="E9" s="203" t="s">
        <v>70</v>
      </c>
      <c r="F9" s="203" t="s">
        <v>67</v>
      </c>
      <c r="G9" s="203"/>
      <c r="H9" s="90"/>
      <c r="I9" s="90"/>
      <c r="J9" s="188"/>
      <c r="K9" s="81">
        <v>0</v>
      </c>
      <c r="L9" s="81">
        <v>0</v>
      </c>
      <c r="M9" s="81">
        <v>14</v>
      </c>
      <c r="N9" s="91">
        <v>4</v>
      </c>
      <c r="O9" s="92">
        <v>0</v>
      </c>
      <c r="P9" s="93">
        <f>N9+O9</f>
        <v>4</v>
      </c>
      <c r="Q9" s="82">
        <f>IFERROR(P9/M9,"-")</f>
        <v>0.28571428571429</v>
      </c>
      <c r="R9" s="81">
        <v>2</v>
      </c>
      <c r="S9" s="81">
        <v>1</v>
      </c>
      <c r="T9" s="82">
        <f>IFERROR(S9/(O9+P9),"-")</f>
        <v>0.25</v>
      </c>
      <c r="U9" s="182"/>
      <c r="V9" s="84">
        <v>1</v>
      </c>
      <c r="W9" s="82">
        <f>IF(P9=0,"-",V9/P9)</f>
        <v>0.25</v>
      </c>
      <c r="X9" s="186">
        <v>8000</v>
      </c>
      <c r="Y9" s="187">
        <f>IFERROR(X9/P9,"-")</f>
        <v>2000</v>
      </c>
      <c r="Z9" s="187">
        <f>IFERROR(X9/V9,"-")</f>
        <v>8000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1</v>
      </c>
      <c r="BP9" s="121">
        <v>2</v>
      </c>
      <c r="BQ9" s="122">
        <f>IFERROR(BP9/BN9,"-")</f>
        <v>0.5</v>
      </c>
      <c r="BR9" s="123">
        <v>757000</v>
      </c>
      <c r="BS9" s="124">
        <f>IFERROR(BR9/BN9,"-")</f>
        <v>189250</v>
      </c>
      <c r="BT9" s="125"/>
      <c r="BU9" s="125">
        <v>1</v>
      </c>
      <c r="BV9" s="125">
        <v>1</v>
      </c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8000</v>
      </c>
      <c r="CQ9" s="141">
        <v>749000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 t="s">
        <v>64</v>
      </c>
      <c r="H10" s="90" t="s">
        <v>65</v>
      </c>
      <c r="I10" s="90"/>
      <c r="J10" s="188"/>
      <c r="K10" s="81">
        <v>0</v>
      </c>
      <c r="L10" s="81">
        <v>0</v>
      </c>
      <c r="M10" s="81">
        <v>72</v>
      </c>
      <c r="N10" s="91">
        <v>6</v>
      </c>
      <c r="O10" s="92">
        <v>0</v>
      </c>
      <c r="P10" s="93">
        <f>N10+O10</f>
        <v>6</v>
      </c>
      <c r="Q10" s="82">
        <f>IFERROR(P10/M10,"-")</f>
        <v>0.083333333333333</v>
      </c>
      <c r="R10" s="81">
        <v>1</v>
      </c>
      <c r="S10" s="81">
        <v>1</v>
      </c>
      <c r="T10" s="82">
        <f>IFERROR(S10/(O10+P10),"-")</f>
        <v>0.16666666666667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0.16666666666667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2</v>
      </c>
      <c r="CG10" s="134">
        <f>IF(P10=0,"",IF(CF10=0,"",(CF10/P10)))</f>
        <v>0.33333333333333</v>
      </c>
      <c r="CH10" s="135">
        <v>1</v>
      </c>
      <c r="CI10" s="136">
        <f>IFERROR(CH10/CF10,"-")</f>
        <v>0.5</v>
      </c>
      <c r="CJ10" s="137">
        <v>10000</v>
      </c>
      <c r="CK10" s="138">
        <f>IFERROR(CJ10/CF10,"-")</f>
        <v>5000</v>
      </c>
      <c r="CL10" s="139">
        <v>1</v>
      </c>
      <c r="CM10" s="139"/>
      <c r="CN10" s="139"/>
      <c r="CO10" s="140">
        <v>0</v>
      </c>
      <c r="CP10" s="141">
        <v>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67</v>
      </c>
      <c r="G11" s="203"/>
      <c r="H11" s="90"/>
      <c r="I11" s="90"/>
      <c r="J11" s="188"/>
      <c r="K11" s="81">
        <v>0</v>
      </c>
      <c r="L11" s="81">
        <v>0</v>
      </c>
      <c r="M11" s="81">
        <v>5</v>
      </c>
      <c r="N11" s="91">
        <v>2</v>
      </c>
      <c r="O11" s="92">
        <v>0</v>
      </c>
      <c r="P11" s="93">
        <f>N11+O11</f>
        <v>2</v>
      </c>
      <c r="Q11" s="82">
        <f>IFERROR(P11/M11,"-")</f>
        <v>0.4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78</v>
      </c>
      <c r="E12" s="203" t="s">
        <v>79</v>
      </c>
      <c r="F12" s="203" t="s">
        <v>71</v>
      </c>
      <c r="G12" s="203" t="s">
        <v>64</v>
      </c>
      <c r="H12" s="90" t="s">
        <v>65</v>
      </c>
      <c r="I12" s="90"/>
      <c r="J12" s="188"/>
      <c r="K12" s="81">
        <v>0</v>
      </c>
      <c r="L12" s="81">
        <v>0</v>
      </c>
      <c r="M12" s="81">
        <v>62</v>
      </c>
      <c r="N12" s="91">
        <v>5</v>
      </c>
      <c r="O12" s="92">
        <v>0</v>
      </c>
      <c r="P12" s="93">
        <f>N12+O12</f>
        <v>5</v>
      </c>
      <c r="Q12" s="82">
        <f>IFERROR(P12/M12,"-")</f>
        <v>0.080645161290323</v>
      </c>
      <c r="R12" s="81">
        <v>0</v>
      </c>
      <c r="S12" s="81">
        <v>2</v>
      </c>
      <c r="T12" s="82">
        <f>IFERROR(S12/(O12+P12),"-")</f>
        <v>0.4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0.4</v>
      </c>
      <c r="BP12" s="121">
        <v>1</v>
      </c>
      <c r="BQ12" s="122">
        <f>IFERROR(BP12/BN12,"-")</f>
        <v>0.5</v>
      </c>
      <c r="BR12" s="123">
        <v>9000</v>
      </c>
      <c r="BS12" s="124">
        <f>IFERROR(BR12/BN12,"-")</f>
        <v>4500</v>
      </c>
      <c r="BT12" s="125"/>
      <c r="BU12" s="125"/>
      <c r="BV12" s="125">
        <v>1</v>
      </c>
      <c r="BW12" s="126">
        <v>3</v>
      </c>
      <c r="BX12" s="127">
        <f>IF(P12=0,"",IF(BW12=0,"",(BW12/P12)))</f>
        <v>0.6</v>
      </c>
      <c r="BY12" s="128">
        <v>1</v>
      </c>
      <c r="BZ12" s="129">
        <f>IFERROR(BY12/BW12,"-")</f>
        <v>0.33333333333333</v>
      </c>
      <c r="CA12" s="130">
        <v>3000</v>
      </c>
      <c r="CB12" s="131">
        <f>IFERROR(CA12/BW12,"-")</f>
        <v>1000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>
        <v>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78</v>
      </c>
      <c r="E13" s="203" t="s">
        <v>79</v>
      </c>
      <c r="F13" s="203" t="s">
        <v>67</v>
      </c>
      <c r="G13" s="203"/>
      <c r="H13" s="90"/>
      <c r="I13" s="90"/>
      <c r="J13" s="188"/>
      <c r="K13" s="81">
        <v>0</v>
      </c>
      <c r="L13" s="81">
        <v>0</v>
      </c>
      <c r="M13" s="81">
        <v>83</v>
      </c>
      <c r="N13" s="91">
        <v>6</v>
      </c>
      <c r="O13" s="92">
        <v>0</v>
      </c>
      <c r="P13" s="93">
        <f>N13+O13</f>
        <v>6</v>
      </c>
      <c r="Q13" s="82">
        <f>IFERROR(P13/M13,"-")</f>
        <v>0.072289156626506</v>
      </c>
      <c r="R13" s="81">
        <v>2</v>
      </c>
      <c r="S13" s="81">
        <v>1</v>
      </c>
      <c r="T13" s="82">
        <f>IFERROR(S13/(O13+P13),"-")</f>
        <v>0.16666666666667</v>
      </c>
      <c r="U13" s="182"/>
      <c r="V13" s="84">
        <v>3</v>
      </c>
      <c r="W13" s="82">
        <f>IF(P13=0,"-",V13/P13)</f>
        <v>0.5</v>
      </c>
      <c r="X13" s="186">
        <v>155000</v>
      </c>
      <c r="Y13" s="187">
        <f>IFERROR(X13/P13,"-")</f>
        <v>25833.333333333</v>
      </c>
      <c r="Z13" s="187">
        <f>IFERROR(X13/V13,"-")</f>
        <v>51666.666666667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>
        <v>1</v>
      </c>
      <c r="BQ13" s="122">
        <f>IFERROR(BP13/BN13,"-")</f>
        <v>0.33333333333333</v>
      </c>
      <c r="BR13" s="123">
        <v>15000</v>
      </c>
      <c r="BS13" s="124">
        <f>IFERROR(BR13/BN13,"-")</f>
        <v>5000</v>
      </c>
      <c r="BT13" s="125"/>
      <c r="BU13" s="125">
        <v>1</v>
      </c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2</v>
      </c>
      <c r="CG13" s="134">
        <f>IF(P13=0,"",IF(CF13=0,"",(CF13/P13)))</f>
        <v>0.33333333333333</v>
      </c>
      <c r="CH13" s="135">
        <v>2</v>
      </c>
      <c r="CI13" s="136">
        <f>IFERROR(CH13/CF13,"-")</f>
        <v>1</v>
      </c>
      <c r="CJ13" s="137">
        <v>140000</v>
      </c>
      <c r="CK13" s="138">
        <f>IFERROR(CJ13/CF13,"-")</f>
        <v>70000</v>
      </c>
      <c r="CL13" s="139"/>
      <c r="CM13" s="139"/>
      <c r="CN13" s="139">
        <v>2</v>
      </c>
      <c r="CO13" s="140">
        <v>3</v>
      </c>
      <c r="CP13" s="141">
        <v>155000</v>
      </c>
      <c r="CQ13" s="141">
        <v>110000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0.053333333333333</v>
      </c>
      <c r="B14" s="203" t="s">
        <v>81</v>
      </c>
      <c r="C14" s="203"/>
      <c r="D14" s="203" t="s">
        <v>82</v>
      </c>
      <c r="E14" s="203" t="s">
        <v>83</v>
      </c>
      <c r="F14" s="203" t="s">
        <v>63</v>
      </c>
      <c r="G14" s="203" t="s">
        <v>84</v>
      </c>
      <c r="H14" s="90" t="s">
        <v>85</v>
      </c>
      <c r="I14" s="90" t="s">
        <v>86</v>
      </c>
      <c r="J14" s="188">
        <v>150000</v>
      </c>
      <c r="K14" s="81">
        <v>0</v>
      </c>
      <c r="L14" s="81">
        <v>0</v>
      </c>
      <c r="M14" s="81">
        <v>17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IFERROR(J14/SUM(P14:P21),"-")</f>
        <v>21428.571428571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SUM(X14:X21)-SUM(J14:J21)</f>
        <v>-142000</v>
      </c>
      <c r="AB14" s="85">
        <f>SUM(X14:X21)/SUM(J14:J21)</f>
        <v>0.053333333333333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82</v>
      </c>
      <c r="E15" s="203" t="s">
        <v>83</v>
      </c>
      <c r="F15" s="203" t="s">
        <v>67</v>
      </c>
      <c r="G15" s="203"/>
      <c r="H15" s="90"/>
      <c r="I15" s="90"/>
      <c r="J15" s="188"/>
      <c r="K15" s="81">
        <v>0</v>
      </c>
      <c r="L15" s="81">
        <v>0</v>
      </c>
      <c r="M15" s="81">
        <v>3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88</v>
      </c>
      <c r="C16" s="203"/>
      <c r="D16" s="203" t="s">
        <v>89</v>
      </c>
      <c r="E16" s="203" t="s">
        <v>90</v>
      </c>
      <c r="F16" s="203" t="s">
        <v>63</v>
      </c>
      <c r="G16" s="203"/>
      <c r="H16" s="90" t="s">
        <v>85</v>
      </c>
      <c r="I16" s="90"/>
      <c r="J16" s="188"/>
      <c r="K16" s="81">
        <v>0</v>
      </c>
      <c r="L16" s="81">
        <v>0</v>
      </c>
      <c r="M16" s="81">
        <v>12</v>
      </c>
      <c r="N16" s="91">
        <v>1</v>
      </c>
      <c r="O16" s="92">
        <v>0</v>
      </c>
      <c r="P16" s="93">
        <f>N16+O16</f>
        <v>1</v>
      </c>
      <c r="Q16" s="82">
        <f>IFERROR(P16/M16,"-")</f>
        <v>0.083333333333333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89</v>
      </c>
      <c r="E17" s="203" t="s">
        <v>90</v>
      </c>
      <c r="F17" s="203" t="s">
        <v>67</v>
      </c>
      <c r="G17" s="203"/>
      <c r="H17" s="90"/>
      <c r="I17" s="90"/>
      <c r="J17" s="188"/>
      <c r="K17" s="81">
        <v>0</v>
      </c>
      <c r="L17" s="81">
        <v>0</v>
      </c>
      <c r="M17" s="81">
        <v>13</v>
      </c>
      <c r="N17" s="91">
        <v>1</v>
      </c>
      <c r="O17" s="92">
        <v>0</v>
      </c>
      <c r="P17" s="93">
        <f>N17+O17</f>
        <v>1</v>
      </c>
      <c r="Q17" s="82">
        <f>IFERROR(P17/M17,"-")</f>
        <v>0.076923076923077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1</v>
      </c>
      <c r="W17" s="82">
        <f>IF(P17=0,"-",V17/P17)</f>
        <v>1</v>
      </c>
      <c r="X17" s="186">
        <v>8000</v>
      </c>
      <c r="Y17" s="187">
        <f>IFERROR(X17/P17,"-")</f>
        <v>8000</v>
      </c>
      <c r="Z17" s="187">
        <f>IFERROR(X17/V17,"-")</f>
        <v>8000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>
        <v>1</v>
      </c>
      <c r="BZ17" s="129">
        <f>IFERROR(BY17/BW17,"-")</f>
        <v>1</v>
      </c>
      <c r="CA17" s="130">
        <v>8000</v>
      </c>
      <c r="CB17" s="131">
        <f>IFERROR(CA17/BW17,"-")</f>
        <v>8000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8000</v>
      </c>
      <c r="CQ17" s="141">
        <v>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70</v>
      </c>
      <c r="F18" s="203" t="s">
        <v>63</v>
      </c>
      <c r="G18" s="203"/>
      <c r="H18" s="90" t="s">
        <v>85</v>
      </c>
      <c r="I18" s="90"/>
      <c r="J18" s="188"/>
      <c r="K18" s="81">
        <v>0</v>
      </c>
      <c r="L18" s="81">
        <v>0</v>
      </c>
      <c r="M18" s="81">
        <v>26</v>
      </c>
      <c r="N18" s="91">
        <v>1</v>
      </c>
      <c r="O18" s="92">
        <v>0</v>
      </c>
      <c r="P18" s="93">
        <f>N18+O18</f>
        <v>1</v>
      </c>
      <c r="Q18" s="82">
        <f>IFERROR(P18/M18,"-")</f>
        <v>0.038461538461538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1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94</v>
      </c>
      <c r="C19" s="203"/>
      <c r="D19" s="203" t="s">
        <v>93</v>
      </c>
      <c r="E19" s="203" t="s">
        <v>70</v>
      </c>
      <c r="F19" s="203" t="s">
        <v>67</v>
      </c>
      <c r="G19" s="203"/>
      <c r="H19" s="90"/>
      <c r="I19" s="90"/>
      <c r="J19" s="188"/>
      <c r="K19" s="81">
        <v>0</v>
      </c>
      <c r="L19" s="81">
        <v>0</v>
      </c>
      <c r="M19" s="81">
        <v>0</v>
      </c>
      <c r="N19" s="91">
        <v>0</v>
      </c>
      <c r="O19" s="92">
        <v>0</v>
      </c>
      <c r="P19" s="93">
        <f>N19+O19</f>
        <v>0</v>
      </c>
      <c r="Q19" s="82" t="str">
        <f>IFERROR(P19/M19,"-")</f>
        <v>-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95</v>
      </c>
      <c r="C20" s="203"/>
      <c r="D20" s="203" t="s">
        <v>96</v>
      </c>
      <c r="E20" s="203" t="s">
        <v>97</v>
      </c>
      <c r="F20" s="203" t="s">
        <v>63</v>
      </c>
      <c r="G20" s="203"/>
      <c r="H20" s="90" t="s">
        <v>85</v>
      </c>
      <c r="I20" s="90"/>
      <c r="J20" s="188"/>
      <c r="K20" s="81">
        <v>0</v>
      </c>
      <c r="L20" s="81">
        <v>0</v>
      </c>
      <c r="M20" s="81">
        <v>10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98</v>
      </c>
      <c r="C21" s="203"/>
      <c r="D21" s="203" t="s">
        <v>96</v>
      </c>
      <c r="E21" s="203" t="s">
        <v>97</v>
      </c>
      <c r="F21" s="203" t="s">
        <v>67</v>
      </c>
      <c r="G21" s="203"/>
      <c r="H21" s="90"/>
      <c r="I21" s="90"/>
      <c r="J21" s="188"/>
      <c r="K21" s="81">
        <v>0</v>
      </c>
      <c r="L21" s="81">
        <v>0</v>
      </c>
      <c r="M21" s="81">
        <v>16</v>
      </c>
      <c r="N21" s="91">
        <v>4</v>
      </c>
      <c r="O21" s="92">
        <v>0</v>
      </c>
      <c r="P21" s="93">
        <f>N21+O21</f>
        <v>4</v>
      </c>
      <c r="Q21" s="82">
        <f>IFERROR(P21/M21,"-")</f>
        <v>0.25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0.25</v>
      </c>
      <c r="CH21" s="135"/>
      <c r="CI21" s="136">
        <f>IFERROR(CH21/CF21,"-")</f>
        <v>0</v>
      </c>
      <c r="CJ21" s="137"/>
      <c r="CK21" s="138">
        <f>IFERROR(CJ21/CF21,"-")</f>
        <v>0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30"/>
      <c r="B22" s="87"/>
      <c r="C22" s="88"/>
      <c r="D22" s="88"/>
      <c r="E22" s="88"/>
      <c r="F22" s="89"/>
      <c r="G22" s="90"/>
      <c r="H22" s="90"/>
      <c r="I22" s="90"/>
      <c r="J22" s="192"/>
      <c r="K22" s="34"/>
      <c r="L22" s="34"/>
      <c r="M22" s="31"/>
      <c r="N22" s="23"/>
      <c r="O22" s="23"/>
      <c r="P22" s="23"/>
      <c r="Q22" s="33"/>
      <c r="R22" s="32"/>
      <c r="S22" s="23"/>
      <c r="T22" s="32"/>
      <c r="U22" s="183"/>
      <c r="V22" s="25"/>
      <c r="W22" s="25"/>
      <c r="X22" s="189"/>
      <c r="Y22" s="189"/>
      <c r="Z22" s="189"/>
      <c r="AA22" s="189"/>
      <c r="AB22" s="33"/>
      <c r="AC22" s="59"/>
      <c r="AD22" s="63"/>
      <c r="AE22" s="64"/>
      <c r="AF22" s="63"/>
      <c r="AG22" s="67"/>
      <c r="AH22" s="68"/>
      <c r="AI22" s="69"/>
      <c r="AJ22" s="70"/>
      <c r="AK22" s="70"/>
      <c r="AL22" s="70"/>
      <c r="AM22" s="63"/>
      <c r="AN22" s="64"/>
      <c r="AO22" s="63"/>
      <c r="AP22" s="67"/>
      <c r="AQ22" s="68"/>
      <c r="AR22" s="69"/>
      <c r="AS22" s="70"/>
      <c r="AT22" s="70"/>
      <c r="AU22" s="70"/>
      <c r="AV22" s="63"/>
      <c r="AW22" s="64"/>
      <c r="AX22" s="63"/>
      <c r="AY22" s="67"/>
      <c r="AZ22" s="68"/>
      <c r="BA22" s="69"/>
      <c r="BB22" s="70"/>
      <c r="BC22" s="70"/>
      <c r="BD22" s="70"/>
      <c r="BE22" s="63"/>
      <c r="BF22" s="64"/>
      <c r="BG22" s="63"/>
      <c r="BH22" s="67"/>
      <c r="BI22" s="68"/>
      <c r="BJ22" s="69"/>
      <c r="BK22" s="70"/>
      <c r="BL22" s="70"/>
      <c r="BM22" s="70"/>
      <c r="BN22" s="65"/>
      <c r="BO22" s="66"/>
      <c r="BP22" s="63"/>
      <c r="BQ22" s="67"/>
      <c r="BR22" s="68"/>
      <c r="BS22" s="69"/>
      <c r="BT22" s="70"/>
      <c r="BU22" s="70"/>
      <c r="BV22" s="70"/>
      <c r="BW22" s="65"/>
      <c r="BX22" s="66"/>
      <c r="BY22" s="63"/>
      <c r="BZ22" s="67"/>
      <c r="CA22" s="68"/>
      <c r="CB22" s="69"/>
      <c r="CC22" s="70"/>
      <c r="CD22" s="70"/>
      <c r="CE22" s="70"/>
      <c r="CF22" s="65"/>
      <c r="CG22" s="66"/>
      <c r="CH22" s="63"/>
      <c r="CI22" s="67"/>
      <c r="CJ22" s="68"/>
      <c r="CK22" s="69"/>
      <c r="CL22" s="70"/>
      <c r="CM22" s="70"/>
      <c r="CN22" s="70"/>
      <c r="CO22" s="71"/>
      <c r="CP22" s="68"/>
      <c r="CQ22" s="68"/>
      <c r="CR22" s="68"/>
      <c r="CS22" s="72"/>
    </row>
    <row r="23" spans="1:98">
      <c r="A23" s="30"/>
      <c r="B23" s="37"/>
      <c r="C23" s="21"/>
      <c r="D23" s="21"/>
      <c r="E23" s="21"/>
      <c r="F23" s="22"/>
      <c r="G23" s="36"/>
      <c r="H23" s="36"/>
      <c r="I23" s="75"/>
      <c r="J23" s="193"/>
      <c r="K23" s="34"/>
      <c r="L23" s="34"/>
      <c r="M23" s="31"/>
      <c r="N23" s="23"/>
      <c r="O23" s="23"/>
      <c r="P23" s="23"/>
      <c r="Q23" s="33"/>
      <c r="R23" s="32"/>
      <c r="S23" s="23"/>
      <c r="T23" s="32"/>
      <c r="U23" s="183"/>
      <c r="V23" s="25"/>
      <c r="W23" s="25"/>
      <c r="X23" s="189"/>
      <c r="Y23" s="189"/>
      <c r="Z23" s="189"/>
      <c r="AA23" s="189"/>
      <c r="AB23" s="33"/>
      <c r="AC23" s="61"/>
      <c r="AD23" s="63"/>
      <c r="AE23" s="64"/>
      <c r="AF23" s="63"/>
      <c r="AG23" s="67"/>
      <c r="AH23" s="68"/>
      <c r="AI23" s="69"/>
      <c r="AJ23" s="70"/>
      <c r="AK23" s="70"/>
      <c r="AL23" s="70"/>
      <c r="AM23" s="63"/>
      <c r="AN23" s="64"/>
      <c r="AO23" s="63"/>
      <c r="AP23" s="67"/>
      <c r="AQ23" s="68"/>
      <c r="AR23" s="69"/>
      <c r="AS23" s="70"/>
      <c r="AT23" s="70"/>
      <c r="AU23" s="70"/>
      <c r="AV23" s="63"/>
      <c r="AW23" s="64"/>
      <c r="AX23" s="63"/>
      <c r="AY23" s="67"/>
      <c r="AZ23" s="68"/>
      <c r="BA23" s="69"/>
      <c r="BB23" s="70"/>
      <c r="BC23" s="70"/>
      <c r="BD23" s="70"/>
      <c r="BE23" s="63"/>
      <c r="BF23" s="64"/>
      <c r="BG23" s="63"/>
      <c r="BH23" s="67"/>
      <c r="BI23" s="68"/>
      <c r="BJ23" s="69"/>
      <c r="BK23" s="70"/>
      <c r="BL23" s="70"/>
      <c r="BM23" s="70"/>
      <c r="BN23" s="65"/>
      <c r="BO23" s="66"/>
      <c r="BP23" s="63"/>
      <c r="BQ23" s="67"/>
      <c r="BR23" s="68"/>
      <c r="BS23" s="69"/>
      <c r="BT23" s="70"/>
      <c r="BU23" s="70"/>
      <c r="BV23" s="70"/>
      <c r="BW23" s="65"/>
      <c r="BX23" s="66"/>
      <c r="BY23" s="63"/>
      <c r="BZ23" s="67"/>
      <c r="CA23" s="68"/>
      <c r="CB23" s="69"/>
      <c r="CC23" s="70"/>
      <c r="CD23" s="70"/>
      <c r="CE23" s="70"/>
      <c r="CF23" s="65"/>
      <c r="CG23" s="66"/>
      <c r="CH23" s="63"/>
      <c r="CI23" s="67"/>
      <c r="CJ23" s="68"/>
      <c r="CK23" s="69"/>
      <c r="CL23" s="70"/>
      <c r="CM23" s="70"/>
      <c r="CN23" s="70"/>
      <c r="CO23" s="71"/>
      <c r="CP23" s="68"/>
      <c r="CQ23" s="68"/>
      <c r="CR23" s="68"/>
      <c r="CS23" s="72"/>
    </row>
    <row r="24" spans="1:98">
      <c r="A24" s="19">
        <f>AB24</f>
        <v>0.47209302325581</v>
      </c>
      <c r="B24" s="39"/>
      <c r="C24" s="39"/>
      <c r="D24" s="39"/>
      <c r="E24" s="39"/>
      <c r="F24" s="39"/>
      <c r="G24" s="40" t="s">
        <v>99</v>
      </c>
      <c r="H24" s="40"/>
      <c r="I24" s="40"/>
      <c r="J24" s="190">
        <f>SUM(J6:J23)</f>
        <v>430000</v>
      </c>
      <c r="K24" s="41">
        <f>SUM(K6:K23)</f>
        <v>0</v>
      </c>
      <c r="L24" s="41">
        <f>SUM(L6:L23)</f>
        <v>0</v>
      </c>
      <c r="M24" s="41">
        <f>SUM(M6:M23)</f>
        <v>461</v>
      </c>
      <c r="N24" s="41">
        <f>SUM(N6:N23)</f>
        <v>48</v>
      </c>
      <c r="O24" s="41">
        <f>SUM(O6:O23)</f>
        <v>0</v>
      </c>
      <c r="P24" s="41">
        <f>SUM(P6:P23)</f>
        <v>48</v>
      </c>
      <c r="Q24" s="42">
        <f>IFERROR(P24/M24,"-")</f>
        <v>0.10412147505423</v>
      </c>
      <c r="R24" s="78">
        <f>SUM(R6:R23)</f>
        <v>9</v>
      </c>
      <c r="S24" s="78">
        <f>SUM(S6:S23)</f>
        <v>8</v>
      </c>
      <c r="T24" s="42">
        <f>IFERROR(R24/P24,"-")</f>
        <v>0.1875</v>
      </c>
      <c r="U24" s="184">
        <f>IFERROR(J24/P24,"-")</f>
        <v>8958.3333333333</v>
      </c>
      <c r="V24" s="44">
        <f>SUM(V6:V23)</f>
        <v>8</v>
      </c>
      <c r="W24" s="42">
        <f>IFERROR(V24/P24,"-")</f>
        <v>0.16666666666667</v>
      </c>
      <c r="X24" s="190">
        <f>SUM(X6:X23)</f>
        <v>203000</v>
      </c>
      <c r="Y24" s="190">
        <f>IFERROR(X24/P24,"-")</f>
        <v>4229.1666666667</v>
      </c>
      <c r="Z24" s="190">
        <f>IFERROR(X24/V24,"-")</f>
        <v>25375</v>
      </c>
      <c r="AA24" s="190">
        <f>X24-J24</f>
        <v>-227000</v>
      </c>
      <c r="AB24" s="47">
        <f>X24/J24</f>
        <v>0.47209302325581</v>
      </c>
      <c r="AC24" s="60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